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3256" windowHeight="13176" activeTab="2"/>
  </bookViews>
  <sheets>
    <sheet name="Kassedagbok" sheetId="1" r:id="rId1"/>
    <sheet name="Spesifikasjon av leier etc" sheetId="3" r:id="rId2"/>
    <sheet name="Oversikt" sheetId="2" r:id="rId3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<sst xmlns="http://schemas.openxmlformats.org/spreadsheetml/2006/main" count="315" uniqueCount="125">
  <si>
    <t>BILAG</t>
  </si>
  <si>
    <t>DATO</t>
  </si>
  <si>
    <t>BESKRIVELSE</t>
  </si>
  <si>
    <t>Bank</t>
  </si>
  <si>
    <t>Kasse</t>
  </si>
  <si>
    <t>Tilskudd</t>
  </si>
  <si>
    <t>Inntekter</t>
  </si>
  <si>
    <t>Minnegave</t>
  </si>
  <si>
    <t>Panting</t>
  </si>
  <si>
    <t>Leir-innt</t>
  </si>
  <si>
    <t>Kontingent</t>
  </si>
  <si>
    <t>Diverse</t>
  </si>
  <si>
    <t>Utstyr</t>
  </si>
  <si>
    <t>Møteutgifter</t>
  </si>
  <si>
    <t>Kurs</t>
  </si>
  <si>
    <t>Leirutgifter</t>
  </si>
  <si>
    <t>Oppussing/Speiderplass</t>
  </si>
  <si>
    <t>Gapahuk</t>
  </si>
  <si>
    <t>Kontroll: Innt</t>
  </si>
  <si>
    <t xml:space="preserve"> </t>
  </si>
  <si>
    <t>Inngående balanse</t>
  </si>
  <si>
    <t>ok</t>
  </si>
  <si>
    <t>Saldo banken, ok</t>
  </si>
  <si>
    <t>Salg av skjerf</t>
  </si>
  <si>
    <t>Ved</t>
  </si>
  <si>
    <t>v</t>
  </si>
  <si>
    <t>Sum inntekter</t>
  </si>
  <si>
    <t>Sum utgifter</t>
  </si>
  <si>
    <t>Resultat</t>
  </si>
  <si>
    <t>Bevegelse/resultat</t>
  </si>
  <si>
    <t>Utgående balanse</t>
  </si>
  <si>
    <t>Sum beholdning bank</t>
  </si>
  <si>
    <t xml:space="preserve">    </t>
  </si>
  <si>
    <t>INNTEKTER:</t>
  </si>
  <si>
    <t>Leir-kontingent</t>
  </si>
  <si>
    <t>UTGIFTER:</t>
  </si>
  <si>
    <t>ÅRSREGNSKAP 2022</t>
  </si>
  <si>
    <t>Bank 01.01.22</t>
  </si>
  <si>
    <t>Bank 31.12.22</t>
  </si>
  <si>
    <t>Panting + Norsk tipping</t>
  </si>
  <si>
    <t>Div fra speiderbutikken</t>
  </si>
  <si>
    <t>Kjøkkenhåndkler til bestikkposer</t>
  </si>
  <si>
    <t>Div til møter</t>
  </si>
  <si>
    <t>Seilduk til stoler</t>
  </si>
  <si>
    <t>Sisaltau</t>
  </si>
  <si>
    <t>Krannøkkel</t>
  </si>
  <si>
    <t>Støtte til KM-sivil</t>
  </si>
  <si>
    <t>Leirinnt Utsikten</t>
  </si>
  <si>
    <t>Mat Utsikten</t>
  </si>
  <si>
    <t>Medlemskontigent</t>
  </si>
  <si>
    <t>Plank til stoler</t>
  </si>
  <si>
    <t>Utlegg speidermøter</t>
  </si>
  <si>
    <t>Leie av Utsikten</t>
  </si>
  <si>
    <t>Forskudd speiderens dag</t>
  </si>
  <si>
    <t>Salg speidernes dag</t>
  </si>
  <si>
    <t>Støtte Sk &amp; Åkra Sp.bank</t>
  </si>
  <si>
    <t>Div utstyr</t>
  </si>
  <si>
    <t>Norsk Tipping</t>
  </si>
  <si>
    <t>gave Kirkens Nødhjelp</t>
  </si>
  <si>
    <t>Tilskudd Karmøy kommune</t>
  </si>
  <si>
    <t>Utlegg Gnist</t>
  </si>
  <si>
    <t>Kniver til ledere</t>
  </si>
  <si>
    <t>Kont Blikshavn</t>
  </si>
  <si>
    <t>Leie av kanoer</t>
  </si>
  <si>
    <t>Blikshavn</t>
  </si>
  <si>
    <t>Gnist</t>
  </si>
  <si>
    <t>Svømming</t>
  </si>
  <si>
    <t>utlegg strandrydding</t>
  </si>
  <si>
    <t>Panting KIWI</t>
  </si>
  <si>
    <t>Etiketter</t>
  </si>
  <si>
    <t>Raier til landsleiren</t>
  </si>
  <si>
    <t>Gnist kont.</t>
  </si>
  <si>
    <t>Blikshavn kont.</t>
  </si>
  <si>
    <t>Parkbord</t>
  </si>
  <si>
    <t>Transport Gnist</t>
  </si>
  <si>
    <t>Ref utg fra Karmøy komm. Ved strandrydding</t>
  </si>
  <si>
    <t>t-skjorter til Gnist</t>
  </si>
  <si>
    <t>møteutg</t>
  </si>
  <si>
    <t>Utg Gnist</t>
  </si>
  <si>
    <t>Mat ledermøte</t>
  </si>
  <si>
    <t>Stafett for livet</t>
  </si>
  <si>
    <t>Flybillett Pefftival</t>
  </si>
  <si>
    <t>Pefftival</t>
  </si>
  <si>
    <t>Tømming av søppel</t>
  </si>
  <si>
    <t>Div merker</t>
  </si>
  <si>
    <t>Div merker, øteutg, kompass</t>
  </si>
  <si>
    <t>Aluminiumskasser</t>
  </si>
  <si>
    <t>Div fra Hagia</t>
  </si>
  <si>
    <t>Mat pef-møte</t>
  </si>
  <si>
    <t>Saldo banken 30/9</t>
  </si>
  <si>
    <t>Pant</t>
  </si>
  <si>
    <t>Offer i kjerka 23.01.22</t>
  </si>
  <si>
    <t>Saldo banken 31/10</t>
  </si>
  <si>
    <t>Innbet klatring - vipps</t>
  </si>
  <si>
    <t>Pant - vipps</t>
  </si>
  <si>
    <t>Utlegg møter + speiderbutikken</t>
  </si>
  <si>
    <t>Salg av julekort</t>
  </si>
  <si>
    <t>Saldo banken 30/11-22</t>
  </si>
  <si>
    <t>Salg av kort</t>
  </si>
  <si>
    <t>Frifond</t>
  </si>
  <si>
    <t>Mva-komp 2021</t>
  </si>
  <si>
    <t>Strandrydding</t>
  </si>
  <si>
    <t>Klatring</t>
  </si>
  <si>
    <t>Saldo banken 31.12.22</t>
  </si>
  <si>
    <t>Kasse 31.12.22.</t>
  </si>
  <si>
    <t>Sum beholdning kasse/bank</t>
  </si>
  <si>
    <t>Kontroll:</t>
  </si>
  <si>
    <t>Spesifisering av leirer:</t>
  </si>
  <si>
    <t>Utsikten</t>
  </si>
  <si>
    <t>Transport</t>
  </si>
  <si>
    <t>t-skjorter</t>
  </si>
  <si>
    <t>Div utg. inkl raier</t>
  </si>
  <si>
    <t>Mat</t>
  </si>
  <si>
    <t>Betaling av leiren</t>
  </si>
  <si>
    <t>Kontingent - speidere</t>
  </si>
  <si>
    <t>Transport - speidere</t>
  </si>
  <si>
    <t>Strandrydding - leir</t>
  </si>
  <si>
    <t>Reise</t>
  </si>
  <si>
    <t>Leirkontigent</t>
  </si>
  <si>
    <t>Støtte til Torvastad KFUK-KFUM</t>
  </si>
  <si>
    <t>Div annet:</t>
  </si>
  <si>
    <t>Støtte fra Skudenes &amp; Åkra Sparebank</t>
  </si>
  <si>
    <t>Støtte fra Karmøy kommune</t>
  </si>
  <si>
    <t>Budsjett 2022</t>
  </si>
  <si>
    <t>Oppussing speiderkjeller/speiderplass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</si>
</sst>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5">
    <xf numFmtId="0" fontId="0" fillId="0" borderId="0" xfId="0"/>
    <xf numFmtId="49" fontId="1" fillId="0" borderId="0" xfId="20" applyNumberFormat="1" applyFont="1" applyAlignment="1">
      <alignment horizontal="center"/>
      <protection/>
    </xf>
    <xf numFmtId="1" fontId="3" fillId="0" borderId="1" xfId="20" applyNumberFormat="1" applyFont="1" applyBorder="1" applyAlignment="1">
      <alignment horizontal="center" textRotation="90"/>
      <protection/>
    </xf>
    <xf numFmtId="164" fontId="3" fillId="0" borderId="1" xfId="20" applyNumberFormat="1" applyFont="1" applyBorder="1" applyAlignment="1">
      <alignment horizontal="right" wrapText="1"/>
      <protection/>
    </xf>
    <xf numFmtId="4" fontId="3" fillId="0" borderId="1" xfId="20" applyNumberFormat="1" applyFont="1" applyBorder="1" applyAlignment="1">
      <alignment horizontal="center"/>
      <protection/>
    </xf>
    <xf numFmtId="4" fontId="3" fillId="0" borderId="0" xfId="20" applyNumberFormat="1" applyFont="1" applyAlignment="1">
      <alignment horizontal="center"/>
      <protection/>
    </xf>
    <xf numFmtId="49" fontId="5" fillId="0" borderId="0" xfId="20" applyNumberFormat="1" applyFont="1" applyAlignment="1">
      <alignment horizontal="center"/>
      <protection/>
    </xf>
    <xf numFmtId="49" fontId="3" fillId="0" borderId="1" xfId="20" applyNumberFormat="1" applyFont="1" applyBorder="1" applyAlignment="1">
      <alignment horizontal="left"/>
      <protection/>
    </xf>
    <xf numFmtId="4" fontId="3" fillId="0" borderId="1" xfId="20" applyNumberFormat="1" applyFont="1" applyBorder="1" applyAlignment="1">
      <alignment horizontal="right"/>
      <protection/>
    </xf>
    <xf numFmtId="4" fontId="3" fillId="0" borderId="1" xfId="20" applyNumberFormat="1" applyFont="1" applyBorder="1" applyAlignment="1">
      <alignment horizontal="center" textRotation="90" wrapText="1"/>
      <protection/>
    </xf>
    <xf numFmtId="0" fontId="4" fillId="0" borderId="1" xfId="20" applyFont="1" applyBorder="1" applyAlignment="1">
      <alignment horizontal="center" textRotation="90" wrapText="1"/>
      <protection/>
    </xf>
    <xf numFmtId="49" fontId="3" fillId="0" borderId="1" xfId="20" applyNumberFormat="1" applyFont="1" applyBorder="1" applyAlignment="1">
      <alignment horizontal="center" textRotation="90" wrapText="1"/>
      <protection/>
    </xf>
    <xf numFmtId="4" fontId="1" fillId="0" borderId="1" xfId="20" applyNumberFormat="1" applyFont="1" applyBorder="1" applyAlignment="1">
      <alignment horizontal="center"/>
      <protection/>
    </xf>
    <xf numFmtId="49" fontId="5" fillId="0" borderId="1" xfId="20" applyNumberFormat="1" applyFont="1" applyBorder="1" applyAlignment="1">
      <alignment horizontal="center"/>
      <protection/>
    </xf>
    <xf numFmtId="4" fontId="5" fillId="0" borderId="1" xfId="20" applyNumberFormat="1" applyFont="1" applyBorder="1" applyAlignment="1">
      <alignment horizontal="center"/>
      <protection/>
    </xf>
    <xf numFmtId="49" fontId="3" fillId="0" borderId="0" xfId="20" applyNumberFormat="1" applyFont="1" applyAlignment="1">
      <alignment horizontal="center"/>
      <protection/>
    </xf>
    <xf numFmtId="1" fontId="1" fillId="0" borderId="1" xfId="20" applyNumberFormat="1" applyFont="1" applyBorder="1" applyAlignment="1">
      <alignment horizontal="center"/>
      <protection/>
    </xf>
    <xf numFmtId="164" fontId="1" fillId="0" borderId="1" xfId="20" applyNumberFormat="1" applyFont="1" applyBorder="1" applyAlignment="1">
      <alignment horizontal="right" wrapText="1"/>
      <protection/>
    </xf>
    <xf numFmtId="49" fontId="1" fillId="0" borderId="1" xfId="20" applyNumberFormat="1" applyFont="1" applyBorder="1" applyAlignment="1">
      <alignment horizontal="left"/>
      <protection/>
    </xf>
    <xf numFmtId="4" fontId="1" fillId="0" borderId="1" xfId="20" applyNumberFormat="1" applyFont="1" applyBorder="1" applyAlignment="1">
      <alignment horizontal="right"/>
      <protection/>
    </xf>
    <xf numFmtId="4" fontId="1" fillId="0" borderId="1" xfId="20" applyNumberFormat="1" applyFont="1" applyBorder="1" applyAlignment="1">
      <alignment horizontal="center" textRotation="90" wrapText="1"/>
      <protection/>
    </xf>
    <xf numFmtId="49" fontId="6" fillId="0" borderId="1" xfId="20" applyNumberFormat="1" applyFont="1" applyBorder="1" applyAlignment="1">
      <alignment horizontal="center"/>
      <protection/>
    </xf>
    <xf numFmtId="4" fontId="6" fillId="0" borderId="1" xfId="20" applyNumberFormat="1" applyFont="1" applyBorder="1" applyAlignment="1">
      <alignment horizontal="center"/>
      <protection/>
    </xf>
    <xf numFmtId="4" fontId="5" fillId="0" borderId="0" xfId="20" applyNumberFormat="1" applyFont="1" applyAlignment="1">
      <alignment horizontal="center"/>
      <protection/>
    </xf>
    <xf numFmtId="49" fontId="6" fillId="0" borderId="0" xfId="20" applyNumberFormat="1" applyFont="1" applyAlignment="1">
      <alignment horizontal="center"/>
      <protection/>
    </xf>
    <xf numFmtId="4" fontId="7" fillId="0" borderId="1" xfId="20" applyNumberFormat="1" applyFont="1" applyBorder="1" applyAlignment="1">
      <alignment horizontal="right"/>
      <protection/>
    </xf>
    <xf numFmtId="0" fontId="5" fillId="0" borderId="1" xfId="20" applyFont="1" applyBorder="1" applyAlignment="1">
      <alignment horizontal="center"/>
      <protection/>
    </xf>
    <xf numFmtId="49" fontId="1" fillId="0" borderId="1" xfId="20" applyNumberFormat="1" applyFont="1" applyBorder="1" applyAlignment="1">
      <alignment horizontal="left" wrapText="1"/>
      <protection/>
    </xf>
    <xf numFmtId="4" fontId="1" fillId="0" borderId="1" xfId="20" applyNumberFormat="1" applyFont="1" applyBorder="1" applyAlignment="1">
      <alignment horizontal="right" wrapText="1"/>
      <protection/>
    </xf>
    <xf numFmtId="1" fontId="3" fillId="0" borderId="1" xfId="20" applyNumberFormat="1" applyFont="1" applyBorder="1" applyAlignment="1">
      <alignment horizontal="center"/>
      <protection/>
    </xf>
    <xf numFmtId="49" fontId="3" fillId="0" borderId="1" xfId="20" applyNumberFormat="1" applyFont="1" applyBorder="1" applyAlignment="1">
      <alignment horizontal="left" wrapText="1"/>
      <protection/>
    </xf>
    <xf numFmtId="4" fontId="4" fillId="0" borderId="1" xfId="20" applyNumberFormat="1" applyFont="1" applyBorder="1" applyAlignment="1">
      <alignment horizontal="right"/>
      <protection/>
    </xf>
    <xf numFmtId="0" fontId="6" fillId="0" borderId="1" xfId="20" applyFont="1" applyBorder="1" applyAlignment="1">
      <alignment horizontal="center"/>
      <protection/>
    </xf>
    <xf numFmtId="164" fontId="1" fillId="0" borderId="1" xfId="20" applyNumberFormat="1" applyFont="1" applyBorder="1" applyAlignment="1">
      <alignment horizontal="right"/>
      <protection/>
    </xf>
    <xf numFmtId="3" fontId="5" fillId="0" borderId="1" xfId="20" applyNumberFormat="1" applyFont="1" applyBorder="1" applyAlignment="1">
      <alignment horizontal="center"/>
      <protection/>
    </xf>
    <xf numFmtId="164" fontId="3" fillId="0" borderId="1" xfId="20" applyNumberFormat="1" applyFont="1" applyBorder="1" applyAlignment="1">
      <alignment horizontal="right"/>
      <protection/>
    </xf>
    <xf numFmtId="4" fontId="3" fillId="0" borderId="1" xfId="20" applyNumberFormat="1" applyFont="1" applyBorder="1" applyAlignment="1">
      <alignment horizontal="right" wrapText="1"/>
      <protection/>
    </xf>
    <xf numFmtId="2" fontId="1" fillId="0" borderId="1" xfId="20" applyNumberFormat="1" applyFont="1" applyBorder="1" applyAlignment="1">
      <alignment horizontal="right"/>
      <protection/>
    </xf>
    <xf numFmtId="0" fontId="1" fillId="0" borderId="0" xfId="20" applyFont="1">
      <alignment/>
      <protection/>
    </xf>
    <xf numFmtId="0" fontId="1" fillId="0" borderId="1" xfId="20" applyFont="1" applyBorder="1">
      <alignment/>
      <protection/>
    </xf>
    <xf numFmtId="4" fontId="1" fillId="0" borderId="1" xfId="20" applyNumberFormat="1" applyFont="1" applyBorder="1">
      <alignment/>
      <protection/>
    </xf>
    <xf numFmtId="0" fontId="3" fillId="0" borderId="0" xfId="20" applyFont="1">
      <alignment/>
      <protection/>
    </xf>
    <xf numFmtId="0" fontId="3" fillId="0" borderId="1" xfId="20" applyFont="1" applyBorder="1">
      <alignment/>
      <protection/>
    </xf>
    <xf numFmtId="4" fontId="3" fillId="0" borderId="1" xfId="20" applyNumberFormat="1" applyFont="1" applyBorder="1">
      <alignment/>
      <protection/>
    </xf>
    <xf numFmtId="4" fontId="1" fillId="0" borderId="0" xfId="20" applyNumberFormat="1" applyFont="1">
      <alignment/>
      <protection/>
    </xf>
    <xf numFmtId="49" fontId="1" fillId="0" borderId="1" xfId="20" applyNumberFormat="1" applyFont="1" applyBorder="1" applyAlignment="1">
      <alignment horizontal="left" wrapText="1"/>
      <protection/>
    </xf>
    <xf numFmtId="4" fontId="1" fillId="0" borderId="1" xfId="20" applyNumberFormat="1" applyFont="1" applyBorder="1" applyAlignment="1">
      <alignment horizontal="right" wrapText="1"/>
      <protection/>
    </xf>
    <xf numFmtId="4" fontId="3" fillId="0" borderId="1" xfId="20" applyNumberFormat="1" applyFont="1" applyBorder="1" applyAlignment="1">
      <alignment horizontal="right" wrapText="1"/>
      <protection/>
    </xf>
    <xf numFmtId="4" fontId="1" fillId="0" borderId="0" xfId="20" applyNumberFormat="1" applyFont="1" applyAlignment="1">
      <alignment horizontal="right"/>
      <protection/>
    </xf>
    <xf numFmtId="164" fontId="1" fillId="0" borderId="0" xfId="20" applyNumberFormat="1" applyFont="1" applyAlignment="1">
      <alignment horizontal="right"/>
      <protection/>
    </xf>
    <xf numFmtId="4" fontId="2" fillId="0" borderId="1" xfId="20" applyNumberFormat="1" applyBorder="1">
      <alignment/>
      <protection/>
    </xf>
    <xf numFmtId="0" fontId="2" fillId="0" borderId="1" xfId="20" applyBorder="1">
      <alignment/>
      <protection/>
    </xf>
    <xf numFmtId="4" fontId="8" fillId="0" borderId="1" xfId="20" applyNumberFormat="1" applyFont="1" applyBorder="1">
      <alignment/>
      <protection/>
    </xf>
    <xf numFmtId="0" fontId="2" fillId="0" borderId="0" xfId="20">
      <alignment/>
      <protection/>
    </xf>
    <xf numFmtId="0" fontId="1" fillId="0" borderId="0" xfId="20" applyFont="1">
      <alignment/>
      <protection/>
    </xf>
    <xf numFmtId="1" fontId="1" fillId="0" borderId="1" xfId="20" applyNumberFormat="1" applyFont="1" applyBorder="1" applyAlignment="1">
      <alignment horizontal="center"/>
      <protection/>
    </xf>
    <xf numFmtId="164" fontId="1" fillId="0" borderId="1" xfId="20" applyNumberFormat="1" applyFont="1" applyBorder="1" applyAlignment="1">
      <alignment horizontal="right"/>
      <protection/>
    </xf>
    <xf numFmtId="4" fontId="1" fillId="0" borderId="1" xfId="20" applyNumberFormat="1" applyFont="1" applyBorder="1">
      <alignment/>
      <protection/>
    </xf>
    <xf numFmtId="4" fontId="1" fillId="0" borderId="1" xfId="20" applyNumberFormat="1" applyFont="1" applyBorder="1" applyAlignment="1">
      <alignment horizontal="right"/>
      <protection/>
    </xf>
    <xf numFmtId="0" fontId="1" fillId="0" borderId="1" xfId="20" applyFont="1" applyBorder="1">
      <alignment/>
      <protection/>
    </xf>
    <xf numFmtId="4" fontId="1" fillId="0" borderId="2" xfId="20" applyNumberFormat="1" applyFont="1" applyBorder="1">
      <alignment/>
      <protection/>
    </xf>
    <xf numFmtId="0" fontId="0" fillId="0" borderId="0" xfId="20" applyFont="1">
      <alignment/>
      <protection/>
    </xf>
    <xf numFmtId="49" fontId="0" fillId="0" borderId="1" xfId="20" applyNumberFormat="1" applyFont="1" applyBorder="1" applyAlignment="1">
      <alignment horizontal="left" wrapText="1"/>
      <protection/>
    </xf>
    <xf numFmtId="4" fontId="1" fillId="0" borderId="3" xfId="20" applyNumberFormat="1" applyFont="1" applyBorder="1">
      <alignment/>
      <protection/>
    </xf>
    <xf numFmtId="0" fontId="1" fillId="0" borderId="4" xfId="20" applyFont="1" applyBorder="1">
      <alignment/>
      <protection/>
    </xf>
    <xf numFmtId="4" fontId="1" fillId="0" borderId="5" xfId="20" applyNumberFormat="1" applyFont="1" applyBorder="1">
      <alignment/>
      <protection/>
    </xf>
    <xf numFmtId="4" fontId="3" fillId="0" borderId="4" xfId="20" applyNumberFormat="1" applyFont="1" applyBorder="1">
      <alignment/>
      <protection/>
    </xf>
    <xf numFmtId="4" fontId="3" fillId="0" borderId="5" xfId="20" applyNumberFormat="1" applyFont="1" applyBorder="1">
      <alignment/>
      <protection/>
    </xf>
    <xf numFmtId="4" fontId="3" fillId="0" borderId="0" xfId="20" applyNumberFormat="1" applyFont="1">
      <alignment/>
      <protection/>
    </xf>
    <xf numFmtId="4" fontId="1" fillId="0" borderId="4" xfId="20" applyNumberFormat="1" applyFont="1" applyBorder="1">
      <alignment/>
      <protection/>
    </xf>
    <xf numFmtId="4" fontId="0" fillId="0" borderId="0" xfId="20" applyNumberFormat="1" applyFont="1">
      <alignment/>
      <protection/>
    </xf>
    <xf numFmtId="4" fontId="1" fillId="0" borderId="0" xfId="20" applyNumberFormat="1" applyFont="1">
      <alignment/>
      <protection/>
    </xf>
    <xf numFmtId="4" fontId="3" fillId="0" borderId="3" xfId="20" applyNumberFormat="1" applyFont="1" applyBorder="1">
      <alignment/>
      <protection/>
    </xf>
    <xf numFmtId="4" fontId="9" fillId="0" borderId="0" xfId="20" applyNumberFormat="1" applyFont="1">
      <alignment/>
      <protection/>
    </xf>
    <xf numFmtId="1" fontId="9" fillId="0" borderId="1" xfId="20" applyNumberFormat="1" applyFont="1" applyBorder="1" applyAlignment="1">
      <alignment horizontal="center"/>
      <protection/>
    </xf>
    <xf numFmtId="164" fontId="9" fillId="0" borderId="1" xfId="20" applyNumberFormat="1" applyFont="1" applyBorder="1" applyAlignment="1">
      <alignment horizontal="right"/>
      <protection/>
    </xf>
    <xf numFmtId="49" fontId="9" fillId="0" borderId="1" xfId="20" applyNumberFormat="1" applyFont="1" applyBorder="1" applyAlignment="1">
      <alignment horizontal="left" wrapText="1"/>
      <protection/>
    </xf>
    <xf numFmtId="4" fontId="9" fillId="0" borderId="3" xfId="20" applyNumberFormat="1" applyFont="1" applyBorder="1">
      <alignment/>
      <protection/>
    </xf>
    <xf numFmtId="4" fontId="3" fillId="0" borderId="3" xfId="20" applyNumberFormat="1" applyFont="1" applyBorder="1" applyAlignment="1">
      <alignment horizontal="right"/>
      <protection/>
    </xf>
    <xf numFmtId="4" fontId="3" fillId="0" borderId="6" xfId="20" applyNumberFormat="1" applyFont="1" applyBorder="1">
      <alignment/>
      <protection/>
    </xf>
    <xf numFmtId="1" fontId="3" fillId="0" borderId="0" xfId="20" applyNumberFormat="1" applyFont="1" applyAlignment="1">
      <alignment horizontal="center"/>
      <protection/>
    </xf>
    <xf numFmtId="164" fontId="3" fillId="0" borderId="0" xfId="20" applyNumberFormat="1" applyFont="1" applyAlignment="1">
      <alignment horizontal="right"/>
      <protection/>
    </xf>
    <xf numFmtId="4" fontId="3" fillId="0" borderId="0" xfId="20" applyNumberFormat="1" applyFont="1" applyAlignment="1">
      <alignment horizontal="right"/>
      <protection/>
    </xf>
    <xf numFmtId="1" fontId="3" fillId="0" borderId="7" xfId="20" applyNumberFormat="1" applyFont="1" applyBorder="1" applyAlignment="1">
      <alignment horizontal="left"/>
      <protection/>
    </xf>
    <xf numFmtId="164" fontId="3" fillId="0" borderId="8" xfId="20" applyNumberFormat="1" applyFont="1" applyBorder="1" applyAlignment="1">
      <alignment horizontal="left"/>
      <protection/>
    </xf>
    <xf numFmtId="4" fontId="10" fillId="0" borderId="0" xfId="20" applyNumberFormat="1" applyFont="1">
      <alignment/>
      <protection/>
    </xf>
    <xf numFmtId="4" fontId="8" fillId="0" borderId="0" xfId="20" applyNumberFormat="1" applyFont="1">
      <alignment/>
      <protection/>
    </xf>
    <xf numFmtId="4" fontId="2" fillId="0" borderId="0" xfId="20" applyNumberFormat="1">
      <alignment/>
      <protection/>
    </xf>
    <xf numFmtId="1" fontId="3" fillId="0" borderId="1" xfId="20" applyNumberFormat="1" applyFont="1" applyBorder="1">
      <alignment/>
      <protection/>
    </xf>
    <xf numFmtId="164" fontId="1" fillId="0" borderId="1" xfId="20" applyNumberFormat="1" applyFont="1" applyBorder="1">
      <alignment/>
      <protection/>
    </xf>
    <xf numFmtId="164" fontId="8" fillId="0" borderId="1" xfId="20" applyNumberFormat="1" applyFont="1" applyBorder="1" applyAlignment="1">
      <alignment horizontal="right"/>
      <protection/>
    </xf>
    <xf numFmtId="1" fontId="3" fillId="0" borderId="1" xfId="20" applyNumberFormat="1" applyFont="1" applyBorder="1" applyAlignment="1">
      <alignment horizontal="left"/>
      <protection/>
    </xf>
    <xf numFmtId="0" fontId="11" fillId="0" borderId="1" xfId="20" applyFont="1" applyBorder="1">
      <alignment/>
      <protection/>
    </xf>
    <xf numFmtId="2" fontId="10" fillId="0" borderId="0" xfId="20" applyNumberFormat="1" applyFont="1">
      <alignment/>
      <protection/>
    </xf>
    <xf numFmtId="1" fontId="1" fillId="0" borderId="0" xfId="20" applyNumberFormat="1" applyFont="1" applyAlignment="1">
      <alignment horizontal="center"/>
      <protection/>
    </xf>
    <xf numFmtId="0" fontId="10" fillId="0" borderId="0" xfId="20" applyFont="1">
      <alignment/>
      <protection/>
    </xf>
    <xf numFmtId="0" fontId="10" fillId="2" borderId="0" xfId="20" applyFont="1" applyFill="1">
      <alignment/>
      <protection/>
    </xf>
    <xf numFmtId="1" fontId="2" fillId="0" borderId="0" xfId="20" applyNumberFormat="1" applyAlignment="1">
      <alignment horizontal="center"/>
      <protection/>
    </xf>
    <xf numFmtId="0" fontId="12" fillId="2" borderId="0" xfId="20" applyFont="1" applyFill="1">
      <alignment/>
      <protection/>
    </xf>
    <xf numFmtId="0" fontId="2" fillId="2" borderId="0" xfId="20" applyFill="1">
      <alignment/>
      <protection/>
    </xf>
    <xf numFmtId="0" fontId="11" fillId="0" borderId="0" xfId="20" applyFont="1">
      <alignment/>
      <protection/>
    </xf>
    <xf numFmtId="4" fontId="11" fillId="0" borderId="0" xfId="20" applyNumberFormat="1" applyFont="1">
      <alignment/>
      <protection/>
    </xf>
    <xf numFmtId="49" fontId="1" fillId="0" borderId="0" xfId="20" applyNumberFormat="1" applyFont="1" applyAlignment="1">
      <alignment horizontal="left" wrapText="1"/>
      <protection/>
    </xf>
    <xf numFmtId="4" fontId="3" fillId="0" borderId="0" xfId="20" applyNumberFormat="1" applyFont="1">
      <alignment/>
      <protection/>
    </xf>
    <xf numFmtId="0" fontId="3" fillId="0" borderId="1" xfId="20" applyFont="1" applyBorder="1">
      <alignment/>
      <protection/>
    </xf>
    <xf numFmtId="0" fontId="3" fillId="0" borderId="0" xfId="20" applyFont="1">
      <alignment/>
      <protection/>
    </xf>
    <xf numFmtId="1" fontId="3" fillId="0" borderId="1" xfId="20" applyNumberFormat="1" applyFont="1" applyBorder="1" applyAlignment="1">
      <alignment horizontal="center"/>
      <protection/>
    </xf>
    <xf numFmtId="164" fontId="3" fillId="0" borderId="1" xfId="20" applyNumberFormat="1" applyFont="1" applyBorder="1" applyAlignment="1">
      <alignment horizontal="right"/>
      <protection/>
    </xf>
    <xf numFmtId="4" fontId="5" fillId="0" borderId="0" xfId="20" applyNumberFormat="1" applyFont="1" applyAlignment="1">
      <alignment horizontal="center"/>
      <protection/>
    </xf>
    <xf numFmtId="49" fontId="13" fillId="0" borderId="1" xfId="20" applyNumberFormat="1" applyFont="1" applyBorder="1" applyAlignment="1">
      <alignment horizontal="left" wrapText="1"/>
      <protection/>
    </xf>
    <xf numFmtId="4" fontId="3" fillId="0" borderId="1" xfId="20" applyNumberFormat="1" applyFont="1" applyBorder="1">
      <alignment/>
      <protection/>
    </xf>
    <xf numFmtId="4" fontId="3" fillId="0" borderId="1" xfId="20" applyNumberFormat="1" applyFont="1" applyBorder="1" applyAlignment="1">
      <alignment horizontal="right"/>
      <protection/>
    </xf>
    <xf numFmtId="0" fontId="3" fillId="0" borderId="4" xfId="20" applyFont="1" applyBorder="1">
      <alignment/>
      <protection/>
    </xf>
    <xf numFmtId="4" fontId="3" fillId="0" borderId="5" xfId="20" applyNumberFormat="1" applyFont="1" applyBorder="1">
      <alignment/>
      <protection/>
    </xf>
    <xf numFmtId="4" fontId="6" fillId="0" borderId="0" xfId="20" applyNumberFormat="1" applyFont="1" applyAlignment="1">
      <alignment horizontal="center"/>
      <protection/>
    </xf>
    <xf numFmtId="0" fontId="13" fillId="0" borderId="0" xfId="20" applyFont="1">
      <alignment/>
      <protection/>
    </xf>
    <xf numFmtId="49" fontId="0" fillId="0" borderId="1" xfId="20" applyNumberFormat="1" applyFont="1" applyBorder="1" applyAlignment="1">
      <alignment horizontal="left" wrapText="1"/>
      <protection/>
    </xf>
    <xf numFmtId="4" fontId="1" fillId="0" borderId="3" xfId="20" applyNumberFormat="1" applyFont="1" applyBorder="1">
      <alignment/>
      <protection/>
    </xf>
    <xf numFmtId="4" fontId="1" fillId="0" borderId="4" xfId="20" applyNumberFormat="1" applyFont="1" applyBorder="1">
      <alignment/>
      <protection/>
    </xf>
    <xf numFmtId="4" fontId="1" fillId="0" borderId="5" xfId="20" applyNumberFormat="1" applyFont="1" applyBorder="1">
      <alignment/>
      <protection/>
    </xf>
    <xf numFmtId="4" fontId="3" fillId="0" borderId="4" xfId="20" applyNumberFormat="1" applyFont="1" applyBorder="1">
      <alignment/>
      <protection/>
    </xf>
    <xf numFmtId="4" fontId="13" fillId="0" borderId="0" xfId="20" applyNumberFormat="1" applyFont="1">
      <alignment/>
      <protection/>
    </xf>
    <xf numFmtId="4" fontId="0" fillId="0" borderId="0" xfId="20" applyNumberFormat="1" applyFont="1">
      <alignment/>
      <protection/>
    </xf>
    <xf numFmtId="0" fontId="11" fillId="0" borderId="0" xfId="20" applyFont="1">
      <alignment/>
      <protection/>
    </xf>
    <xf numFmtId="4" fontId="11" fillId="0" borderId="0" xfId="20" applyNumberFormat="1" applyFont="1">
      <alignment/>
      <protection/>
    </xf>
    <xf numFmtId="3" fontId="0" fillId="0" borderId="0" xfId="0" applyNumberFormat="1"/>
    <xf numFmtId="3" fontId="14" fillId="0" borderId="0" xfId="0" applyNumberFormat="1" applyFont="1"/>
    <xf numFmtId="0" fontId="13" fillId="0" borderId="0" xfId="0" applyFont="1"/>
    <xf numFmtId="3" fontId="13" fillId="0" borderId="0" xfId="0" applyNumberFormat="1" applyFont="1"/>
    <xf numFmtId="3" fontId="15" fillId="0" borderId="0" xfId="0" applyNumberFormat="1" applyFont="1"/>
    <xf numFmtId="0" fontId="0" fillId="0" borderId="0" xfId="0" applyFont="1"/>
    <xf numFmtId="3" fontId="0" fillId="0" borderId="0" xfId="0" applyNumberFormat="1" applyFont="1"/>
    <xf numFmtId="3" fontId="2" fillId="0" borderId="0" xfId="20" applyNumberFormat="1">
      <alignment/>
      <protection/>
    </xf>
    <xf numFmtId="3" fontId="11" fillId="0" borderId="0" xfId="20" applyNumberFormat="1" applyFont="1">
      <alignment/>
      <protection/>
    </xf>
    <xf numFmtId="3" fontId="11" fillId="0" borderId="0" xfId="20" applyNumberFormat="1" applyFont="1">
      <alignment/>
      <protection/>
    </xf>
    <xf numFmtId="49" fontId="1" fillId="0" borderId="0" xfId="20" applyNumberFormat="1" applyFont="1" applyAlignment="1" applyProtection="1">
      <alignment horizontal="center"/>
      <protection/>
    </xf>
    <xf numFmtId="1" fontId="3" fillId="0" borderId="1" xfId="20" applyNumberFormat="1" applyFont="1" applyBorder="1" applyAlignment="1" applyProtection="1">
      <alignment horizontal="center" textRotation="90"/>
      <protection/>
    </xf>
    <xf numFmtId="164" fontId="3" fillId="0" borderId="1" xfId="20" applyNumberFormat="1" applyFont="1" applyBorder="1" applyAlignment="1" applyProtection="1">
      <alignment horizontal="right" wrapText="1"/>
      <protection/>
    </xf>
    <xf numFmtId="49" fontId="3" fillId="0" borderId="1" xfId="20" applyNumberFormat="1" applyFont="1" applyBorder="1" applyAlignment="1" applyProtection="1">
      <alignment horizontal="center"/>
      <protection/>
    </xf>
    <xf numFmtId="4" fontId="3" fillId="0" borderId="1" xfId="20" applyNumberFormat="1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center"/>
      <protection/>
    </xf>
    <xf numFmtId="4" fontId="3" fillId="0" borderId="0" xfId="20" applyNumberFormat="1" applyFont="1" applyAlignment="1" applyProtection="1">
      <alignment horizontal="center"/>
      <protection/>
    </xf>
    <xf numFmtId="4" fontId="1" fillId="0" borderId="0" xfId="20" applyNumberFormat="1" applyFont="1" applyAlignment="1" applyProtection="1">
      <alignment horizontal="center"/>
      <protection/>
    </xf>
    <xf numFmtId="49" fontId="5" fillId="0" borderId="0" xfId="20" applyNumberFormat="1" applyFont="1" applyAlignment="1" applyProtection="1">
      <alignment horizontal="center"/>
      <protection/>
    </xf>
    <xf numFmtId="4" fontId="3" fillId="0" borderId="0" xfId="20" applyNumberFormat="1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workbookViewId="0" topLeftCell="A1">
      <pane ySplit="1" topLeftCell="A100" activePane="bottomLeft" state="frozen"/>
      <selection pane="bottomLeft" activeCell="A125" sqref="A125"/>
    </sheetView>
  </sheetViews>
  <sheetFormatPr defaultColWidth="5.28125" defaultRowHeight="15"/>
  <cols>
    <col min="1" max="1" width="2.7109375" style="53" customWidth="1"/>
    <col min="2" max="2" width="6.00390625" style="97" bestFit="1" customWidth="1"/>
    <col min="3" max="3" width="8.7109375" style="49" customWidth="1"/>
    <col min="4" max="4" width="22.00390625" style="53" customWidth="1"/>
    <col min="5" max="5" width="10.140625" style="87" customWidth="1"/>
    <col min="6" max="6" width="10.57421875" style="87" customWidth="1"/>
    <col min="7" max="7" width="10.421875" style="87" customWidth="1"/>
    <col min="8" max="9" width="9.57421875" style="87" customWidth="1"/>
    <col min="10" max="10" width="9.28125" style="87" customWidth="1"/>
    <col min="11" max="11" width="10.00390625" style="87" customWidth="1"/>
    <col min="12" max="12" width="9.421875" style="53" customWidth="1"/>
    <col min="13" max="13" width="11.28125" style="53" customWidth="1"/>
    <col min="14" max="14" width="10.421875" style="53" customWidth="1"/>
    <col min="15" max="15" width="10.140625" style="53" customWidth="1"/>
    <col min="16" max="16" width="9.7109375" style="53" customWidth="1"/>
    <col min="17" max="17" width="11.00390625" style="86" customWidth="1"/>
    <col min="18" max="18" width="22.57421875" style="53" customWidth="1"/>
    <col min="19" max="20" width="9.140625" style="87" customWidth="1"/>
    <col min="21" max="253" width="9.140625" style="53" customWidth="1"/>
    <col min="254" max="254" width="5.57421875" style="53" customWidth="1"/>
    <col min="255" max="16384" width="5.28125" style="53" customWidth="1"/>
  </cols>
  <sheetData>
    <row r="1" spans="1:20" s="143" customFormat="1" ht="35.4">
      <c r="A1" s="135"/>
      <c r="B1" s="136" t="s">
        <v>0</v>
      </c>
      <c r="C1" s="137" t="s">
        <v>1</v>
      </c>
      <c r="D1" s="138" t="s">
        <v>2</v>
      </c>
      <c r="E1" s="139" t="s">
        <v>3</v>
      </c>
      <c r="F1" s="139" t="s">
        <v>4</v>
      </c>
      <c r="G1" s="139" t="s">
        <v>5</v>
      </c>
      <c r="H1" s="139" t="s">
        <v>6</v>
      </c>
      <c r="I1" s="139" t="s">
        <v>7</v>
      </c>
      <c r="J1" s="139" t="s">
        <v>8</v>
      </c>
      <c r="K1" s="139" t="s">
        <v>9</v>
      </c>
      <c r="L1" s="140" t="s">
        <v>10</v>
      </c>
      <c r="M1" s="140" t="s">
        <v>11</v>
      </c>
      <c r="N1" s="138" t="s">
        <v>12</v>
      </c>
      <c r="O1" s="138" t="s">
        <v>13</v>
      </c>
      <c r="P1" s="138" t="s">
        <v>14</v>
      </c>
      <c r="Q1" s="139" t="s">
        <v>15</v>
      </c>
      <c r="R1" s="138" t="s">
        <v>16</v>
      </c>
      <c r="S1" s="141" t="s">
        <v>17</v>
      </c>
      <c r="T1" s="142" t="s">
        <v>18</v>
      </c>
    </row>
    <row r="2" spans="1:19" s="6" customFormat="1" ht="13.2">
      <c r="A2" s="1"/>
      <c r="B2" s="2" t="s">
        <v>19</v>
      </c>
      <c r="C2" s="3">
        <v>44562</v>
      </c>
      <c r="D2" s="7" t="s">
        <v>20</v>
      </c>
      <c r="E2" s="8">
        <v>117412.34</v>
      </c>
      <c r="F2" s="8"/>
      <c r="G2" s="9"/>
      <c r="H2" s="9"/>
      <c r="I2" s="9"/>
      <c r="J2" s="9"/>
      <c r="K2" s="9"/>
      <c r="L2" s="10"/>
      <c r="M2" s="10"/>
      <c r="N2" s="11"/>
      <c r="O2" s="11"/>
      <c r="P2" s="11"/>
      <c r="Q2" s="12"/>
      <c r="R2" s="13"/>
      <c r="S2" s="14"/>
    </row>
    <row r="3" spans="1:21" s="24" customFormat="1" ht="13.2">
      <c r="A3" s="15"/>
      <c r="B3" s="16">
        <v>1</v>
      </c>
      <c r="C3" s="17">
        <v>44568</v>
      </c>
      <c r="D3" s="18" t="s">
        <v>39</v>
      </c>
      <c r="E3" s="19">
        <v>5857.6</v>
      </c>
      <c r="F3" s="19"/>
      <c r="G3" s="20"/>
      <c r="H3" s="19">
        <v>4153.6</v>
      </c>
      <c r="I3" s="19"/>
      <c r="J3" s="19">
        <v>1704</v>
      </c>
      <c r="K3" s="9"/>
      <c r="L3" s="10"/>
      <c r="M3" s="10"/>
      <c r="N3" s="11"/>
      <c r="O3" s="19"/>
      <c r="P3" s="11"/>
      <c r="Q3" s="4"/>
      <c r="R3" s="21"/>
      <c r="S3" s="22"/>
      <c r="T3" s="23">
        <f aca="true" t="shared" si="0" ref="T3:T71">E3-F3-G3-H3-I3-J3-K3-L3+M3+N3+O3+P3+Q3+R3+S3</f>
        <v>0</v>
      </c>
      <c r="U3" s="24" t="s">
        <v>21</v>
      </c>
    </row>
    <row r="4" spans="1:21" s="6" customFormat="1" ht="12.75">
      <c r="A4" s="1"/>
      <c r="B4" s="16">
        <f>B3+1</f>
        <v>2</v>
      </c>
      <c r="C4" s="17">
        <v>44572</v>
      </c>
      <c r="D4" s="18" t="s">
        <v>40</v>
      </c>
      <c r="E4" s="25">
        <v>-5658</v>
      </c>
      <c r="F4" s="25"/>
      <c r="G4" s="19"/>
      <c r="H4" s="19"/>
      <c r="I4" s="19"/>
      <c r="J4" s="19"/>
      <c r="K4" s="19"/>
      <c r="L4" s="25"/>
      <c r="M4" s="25">
        <v>5658</v>
      </c>
      <c r="N4" s="19"/>
      <c r="O4" s="19"/>
      <c r="P4" s="19"/>
      <c r="Q4" s="12"/>
      <c r="R4" s="26"/>
      <c r="S4" s="14"/>
      <c r="T4" s="23">
        <f t="shared" si="0"/>
        <v>0</v>
      </c>
      <c r="U4" s="6" t="s">
        <v>21</v>
      </c>
    </row>
    <row r="5" spans="1:21" s="6" customFormat="1" ht="26.4">
      <c r="A5" s="1"/>
      <c r="B5" s="16">
        <f>B4+1</f>
        <v>3</v>
      </c>
      <c r="C5" s="17">
        <v>44578</v>
      </c>
      <c r="D5" s="27" t="s">
        <v>41</v>
      </c>
      <c r="E5" s="25">
        <v>-403.5</v>
      </c>
      <c r="F5" s="25"/>
      <c r="G5" s="19"/>
      <c r="H5" s="19"/>
      <c r="I5" s="19"/>
      <c r="J5" s="19"/>
      <c r="K5" s="19"/>
      <c r="L5" s="25"/>
      <c r="M5" s="25"/>
      <c r="N5" s="19"/>
      <c r="O5" s="19">
        <v>403.5</v>
      </c>
      <c r="P5" s="19"/>
      <c r="Q5" s="12"/>
      <c r="R5" s="26"/>
      <c r="S5" s="14"/>
      <c r="T5" s="23">
        <f t="shared" si="0"/>
        <v>0</v>
      </c>
      <c r="U5" s="6" t="s">
        <v>21</v>
      </c>
    </row>
    <row r="6" spans="1:21" s="6" customFormat="1" ht="13.2">
      <c r="A6" s="1"/>
      <c r="B6" s="16">
        <f>B5+1</f>
        <v>4</v>
      </c>
      <c r="C6" s="17">
        <v>44578</v>
      </c>
      <c r="D6" s="27" t="s">
        <v>42</v>
      </c>
      <c r="E6" s="25">
        <v>-829</v>
      </c>
      <c r="F6" s="25"/>
      <c r="G6" s="19"/>
      <c r="H6" s="19"/>
      <c r="I6" s="19"/>
      <c r="J6" s="19"/>
      <c r="K6" s="19"/>
      <c r="L6" s="25"/>
      <c r="M6" s="25"/>
      <c r="N6" s="19"/>
      <c r="O6" s="19">
        <v>829</v>
      </c>
      <c r="P6" s="19"/>
      <c r="Q6" s="12"/>
      <c r="R6" s="26"/>
      <c r="S6" s="14"/>
      <c r="T6" s="23">
        <f t="shared" si="0"/>
        <v>0</v>
      </c>
      <c r="U6" s="6" t="s">
        <v>21</v>
      </c>
    </row>
    <row r="7" spans="1:21" s="6" customFormat="1" ht="12.75">
      <c r="A7" s="1"/>
      <c r="B7" s="16">
        <f>B6+1</f>
        <v>5</v>
      </c>
      <c r="C7" s="17">
        <v>44584</v>
      </c>
      <c r="D7" s="27" t="s">
        <v>24</v>
      </c>
      <c r="E7" s="28">
        <v>-900</v>
      </c>
      <c r="F7" s="28"/>
      <c r="G7" s="19"/>
      <c r="H7" s="19"/>
      <c r="I7" s="19"/>
      <c r="J7" s="19"/>
      <c r="K7" s="19"/>
      <c r="L7" s="25"/>
      <c r="M7" s="25"/>
      <c r="N7" s="19"/>
      <c r="O7" s="19">
        <v>900</v>
      </c>
      <c r="P7" s="19"/>
      <c r="Q7" s="12"/>
      <c r="R7" s="26"/>
      <c r="S7" s="14"/>
      <c r="T7" s="23">
        <f t="shared" si="0"/>
        <v>0</v>
      </c>
      <c r="U7" s="6" t="s">
        <v>21</v>
      </c>
    </row>
    <row r="8" spans="1:20" s="6" customFormat="1" ht="12.75">
      <c r="A8" s="1"/>
      <c r="B8" s="16">
        <f>B7+1</f>
        <v>6</v>
      </c>
      <c r="C8" s="17">
        <v>44589</v>
      </c>
      <c r="D8" s="27" t="s">
        <v>43</v>
      </c>
      <c r="E8" s="28">
        <v>-6225</v>
      </c>
      <c r="F8" s="28"/>
      <c r="G8" s="19"/>
      <c r="H8" s="19"/>
      <c r="I8" s="19"/>
      <c r="J8" s="19"/>
      <c r="K8" s="19"/>
      <c r="L8" s="25"/>
      <c r="M8" s="25"/>
      <c r="N8" s="19"/>
      <c r="O8" s="19">
        <v>6225</v>
      </c>
      <c r="P8" s="19"/>
      <c r="Q8" s="12"/>
      <c r="R8" s="26"/>
      <c r="S8" s="14"/>
      <c r="T8" s="23">
        <f t="shared" si="0"/>
        <v>0</v>
      </c>
    </row>
    <row r="9" spans="1:21" s="24" customFormat="1" ht="12.75">
      <c r="A9" s="15"/>
      <c r="B9" s="29"/>
      <c r="C9" s="3"/>
      <c r="D9" s="30" t="s">
        <v>22</v>
      </c>
      <c r="E9" s="8">
        <f>E2+E3+E4+E5+E6+E7+E8</f>
        <v>109254.44</v>
      </c>
      <c r="F9" s="8"/>
      <c r="G9" s="8"/>
      <c r="H9" s="8"/>
      <c r="I9" s="8"/>
      <c r="J9" s="8"/>
      <c r="K9" s="8"/>
      <c r="L9" s="31"/>
      <c r="M9" s="31"/>
      <c r="N9" s="8"/>
      <c r="O9" s="8"/>
      <c r="P9" s="8"/>
      <c r="Q9" s="4"/>
      <c r="R9" s="32"/>
      <c r="S9" s="22"/>
      <c r="T9" s="23"/>
      <c r="U9" s="24" t="s">
        <v>21</v>
      </c>
    </row>
    <row r="10" spans="1:21" s="6" customFormat="1" ht="12.75">
      <c r="A10" s="1"/>
      <c r="B10" s="16">
        <v>7</v>
      </c>
      <c r="C10" s="17">
        <v>44606</v>
      </c>
      <c r="D10" s="27" t="s">
        <v>44</v>
      </c>
      <c r="E10" s="19">
        <v>-242</v>
      </c>
      <c r="F10" s="19"/>
      <c r="G10" s="19"/>
      <c r="H10" s="19"/>
      <c r="I10" s="19"/>
      <c r="J10" s="19"/>
      <c r="K10" s="19"/>
      <c r="L10" s="25"/>
      <c r="M10" s="25"/>
      <c r="N10" s="19"/>
      <c r="O10" s="19">
        <v>242</v>
      </c>
      <c r="P10" s="19"/>
      <c r="Q10" s="12"/>
      <c r="R10" s="26"/>
      <c r="S10" s="14"/>
      <c r="T10" s="23">
        <f t="shared" si="0"/>
        <v>0</v>
      </c>
      <c r="U10" s="6" t="s">
        <v>21</v>
      </c>
    </row>
    <row r="11" spans="1:21" s="6" customFormat="1" ht="13.2">
      <c r="A11" s="1"/>
      <c r="B11" s="16">
        <f>B10+1</f>
        <v>8</v>
      </c>
      <c r="C11" s="33">
        <v>44607</v>
      </c>
      <c r="D11" s="27" t="s">
        <v>45</v>
      </c>
      <c r="E11" s="19">
        <v>-173</v>
      </c>
      <c r="F11" s="19"/>
      <c r="H11" s="19"/>
      <c r="I11" s="19"/>
      <c r="J11" s="19"/>
      <c r="K11" s="19"/>
      <c r="L11" s="25"/>
      <c r="M11" s="25"/>
      <c r="N11" s="19"/>
      <c r="O11" s="19">
        <v>173</v>
      </c>
      <c r="P11" s="19"/>
      <c r="Q11" s="12"/>
      <c r="R11" s="26"/>
      <c r="S11" s="14"/>
      <c r="T11" s="23">
        <f t="shared" si="0"/>
        <v>0</v>
      </c>
      <c r="U11" s="6" t="s">
        <v>21</v>
      </c>
    </row>
    <row r="12" spans="1:21" s="6" customFormat="1" ht="13.2">
      <c r="A12" s="1"/>
      <c r="B12" s="16">
        <f>B11+1</f>
        <v>9</v>
      </c>
      <c r="C12" s="33">
        <v>44610</v>
      </c>
      <c r="D12" s="27" t="s">
        <v>42</v>
      </c>
      <c r="E12" s="28">
        <v>-2018</v>
      </c>
      <c r="F12" s="28"/>
      <c r="G12" s="19"/>
      <c r="H12" s="19"/>
      <c r="I12" s="19"/>
      <c r="J12" s="19"/>
      <c r="K12" s="19"/>
      <c r="L12" s="25"/>
      <c r="M12" s="25"/>
      <c r="N12" s="19"/>
      <c r="O12" s="19">
        <v>2018</v>
      </c>
      <c r="P12" s="19"/>
      <c r="Q12" s="12"/>
      <c r="R12" s="26"/>
      <c r="S12" s="14"/>
      <c r="T12" s="23">
        <f t="shared" si="0"/>
        <v>0</v>
      </c>
      <c r="U12" s="6" t="s">
        <v>21</v>
      </c>
    </row>
    <row r="13" spans="1:21" s="6" customFormat="1" ht="13.2">
      <c r="A13" s="1"/>
      <c r="B13" s="16">
        <f>B12+1</f>
        <v>10</v>
      </c>
      <c r="C13" s="33">
        <v>44610</v>
      </c>
      <c r="D13" s="27" t="s">
        <v>46</v>
      </c>
      <c r="E13" s="28">
        <v>-10000</v>
      </c>
      <c r="F13" s="28"/>
      <c r="G13" s="19"/>
      <c r="H13" s="19"/>
      <c r="I13" s="19"/>
      <c r="J13" s="19"/>
      <c r="K13" s="19"/>
      <c r="L13" s="25"/>
      <c r="M13" s="25">
        <v>10000</v>
      </c>
      <c r="N13" s="19"/>
      <c r="O13" s="19"/>
      <c r="P13" s="19"/>
      <c r="Q13" s="12"/>
      <c r="R13" s="34"/>
      <c r="S13" s="14"/>
      <c r="T13" s="23">
        <f t="shared" si="0"/>
        <v>0</v>
      </c>
      <c r="U13" s="6" t="s">
        <v>21</v>
      </c>
    </row>
    <row r="14" spans="1:21" s="24" customFormat="1" ht="12.75">
      <c r="A14" s="15"/>
      <c r="B14" s="29"/>
      <c r="C14" s="35"/>
      <c r="D14" s="30" t="s">
        <v>22</v>
      </c>
      <c r="E14" s="36">
        <f>SUM(E9:E13)</f>
        <v>96821.44</v>
      </c>
      <c r="F14" s="36"/>
      <c r="G14" s="8"/>
      <c r="H14" s="8"/>
      <c r="I14" s="8"/>
      <c r="J14" s="8"/>
      <c r="K14" s="8"/>
      <c r="L14" s="31"/>
      <c r="M14" s="31"/>
      <c r="N14" s="8"/>
      <c r="O14" s="8"/>
      <c r="P14" s="8"/>
      <c r="Q14" s="4"/>
      <c r="R14" s="8"/>
      <c r="S14" s="22"/>
      <c r="T14" s="23"/>
      <c r="U14" s="24" t="s">
        <v>21</v>
      </c>
    </row>
    <row r="15" spans="1:21" s="6" customFormat="1" ht="13.5" customHeight="1">
      <c r="A15" s="1"/>
      <c r="B15" s="16">
        <v>11</v>
      </c>
      <c r="C15" s="33">
        <v>44621</v>
      </c>
      <c r="D15" s="27" t="s">
        <v>42</v>
      </c>
      <c r="E15" s="28">
        <v>-637</v>
      </c>
      <c r="F15" s="28"/>
      <c r="G15" s="19"/>
      <c r="H15" s="19"/>
      <c r="I15" s="19"/>
      <c r="J15" s="19"/>
      <c r="K15" s="19"/>
      <c r="L15" s="25"/>
      <c r="M15" s="25"/>
      <c r="N15" s="19"/>
      <c r="O15" s="19">
        <v>637</v>
      </c>
      <c r="P15" s="19"/>
      <c r="Q15" s="12"/>
      <c r="R15" s="34"/>
      <c r="S15" s="14"/>
      <c r="T15" s="23">
        <f t="shared" si="0"/>
        <v>0</v>
      </c>
      <c r="U15" s="6" t="s">
        <v>21</v>
      </c>
    </row>
    <row r="16" spans="1:21" s="6" customFormat="1" ht="13.5" customHeight="1">
      <c r="A16" s="1"/>
      <c r="B16" s="16">
        <f aca="true" t="shared" si="1" ref="B16:B22">B15+1</f>
        <v>12</v>
      </c>
      <c r="C16" s="33">
        <v>44635</v>
      </c>
      <c r="D16" s="27" t="s">
        <v>23</v>
      </c>
      <c r="E16" s="28">
        <v>3733.5</v>
      </c>
      <c r="F16" s="28"/>
      <c r="G16" s="19"/>
      <c r="H16" s="19">
        <v>3733.5</v>
      </c>
      <c r="I16" s="19"/>
      <c r="J16" s="19"/>
      <c r="K16" s="19"/>
      <c r="L16" s="25"/>
      <c r="M16" s="25"/>
      <c r="N16" s="19"/>
      <c r="O16" s="19"/>
      <c r="P16" s="19"/>
      <c r="Q16" s="12"/>
      <c r="R16" s="34"/>
      <c r="S16" s="14"/>
      <c r="T16" s="23">
        <f t="shared" si="0"/>
        <v>0</v>
      </c>
      <c r="U16" s="6" t="s">
        <v>21</v>
      </c>
    </row>
    <row r="17" spans="1:21" s="6" customFormat="1" ht="12.75">
      <c r="A17" s="1"/>
      <c r="B17" s="16">
        <f t="shared" si="1"/>
        <v>13</v>
      </c>
      <c r="C17" s="33">
        <v>44643</v>
      </c>
      <c r="D17" s="27" t="s">
        <v>48</v>
      </c>
      <c r="E17" s="28">
        <v>-373.7</v>
      </c>
      <c r="F17" s="28"/>
      <c r="G17" s="14"/>
      <c r="H17" s="28"/>
      <c r="I17" s="13"/>
      <c r="J17" s="13"/>
      <c r="K17" s="25"/>
      <c r="L17" s="13"/>
      <c r="M17" s="25"/>
      <c r="N17" s="19"/>
      <c r="O17" s="19"/>
      <c r="P17" s="19"/>
      <c r="Q17" s="12">
        <v>373.7</v>
      </c>
      <c r="R17" s="13"/>
      <c r="S17" s="14"/>
      <c r="T17" s="23">
        <f t="shared" si="0"/>
        <v>0</v>
      </c>
      <c r="U17" s="6" t="s">
        <v>21</v>
      </c>
    </row>
    <row r="18" spans="1:21" s="6" customFormat="1" ht="12.75">
      <c r="A18" s="1"/>
      <c r="B18" s="16">
        <f t="shared" si="1"/>
        <v>14</v>
      </c>
      <c r="C18" s="33">
        <v>44645</v>
      </c>
      <c r="D18" s="27" t="s">
        <v>47</v>
      </c>
      <c r="E18" s="28">
        <v>14500</v>
      </c>
      <c r="F18" s="28"/>
      <c r="G18" s="19"/>
      <c r="H18" s="19"/>
      <c r="I18" s="19"/>
      <c r="J18" s="19"/>
      <c r="K18" s="25">
        <v>14500</v>
      </c>
      <c r="L18" s="37"/>
      <c r="M18" s="25"/>
      <c r="N18" s="19"/>
      <c r="O18" s="19"/>
      <c r="P18" s="19"/>
      <c r="Q18" s="12"/>
      <c r="R18" s="26"/>
      <c r="S18" s="14"/>
      <c r="T18" s="23">
        <f t="shared" si="0"/>
        <v>0</v>
      </c>
      <c r="U18" s="6" t="s">
        <v>21</v>
      </c>
    </row>
    <row r="19" spans="2:21" s="38" customFormat="1" ht="12.75">
      <c r="B19" s="16">
        <f t="shared" si="1"/>
        <v>15</v>
      </c>
      <c r="C19" s="33">
        <v>44643</v>
      </c>
      <c r="D19" s="27" t="s">
        <v>48</v>
      </c>
      <c r="E19" s="28">
        <v>-887.96</v>
      </c>
      <c r="F19" s="28"/>
      <c r="G19" s="19"/>
      <c r="H19" s="19"/>
      <c r="I19" s="19"/>
      <c r="J19" s="19"/>
      <c r="K19" s="19"/>
      <c r="L19" s="39"/>
      <c r="M19" s="19"/>
      <c r="N19" s="19"/>
      <c r="O19" s="19"/>
      <c r="P19" s="19"/>
      <c r="Q19" s="40">
        <v>887.96</v>
      </c>
      <c r="R19" s="39"/>
      <c r="S19" s="40"/>
      <c r="T19" s="23">
        <f t="shared" si="0"/>
        <v>0</v>
      </c>
      <c r="U19" s="38" t="s">
        <v>21</v>
      </c>
    </row>
    <row r="20" spans="2:20" s="38" customFormat="1" ht="12.75">
      <c r="B20" s="16">
        <f t="shared" si="1"/>
        <v>16</v>
      </c>
      <c r="C20" s="33">
        <v>44648</v>
      </c>
      <c r="D20" s="27" t="s">
        <v>48</v>
      </c>
      <c r="E20" s="28">
        <v>-161.5</v>
      </c>
      <c r="F20" s="28"/>
      <c r="G20" s="19"/>
      <c r="H20" s="19"/>
      <c r="I20" s="19"/>
      <c r="J20" s="19"/>
      <c r="K20" s="19"/>
      <c r="L20" s="39"/>
      <c r="M20" s="19"/>
      <c r="N20" s="19"/>
      <c r="O20" s="19"/>
      <c r="P20" s="19"/>
      <c r="Q20" s="40">
        <v>161.5</v>
      </c>
      <c r="R20" s="39"/>
      <c r="S20" s="40"/>
      <c r="T20" s="23">
        <f t="shared" si="0"/>
        <v>0</v>
      </c>
    </row>
    <row r="21" spans="2:20" s="38" customFormat="1" ht="12.75">
      <c r="B21" s="16">
        <f t="shared" si="1"/>
        <v>17</v>
      </c>
      <c r="C21" s="33">
        <v>44649</v>
      </c>
      <c r="D21" s="27" t="s">
        <v>49</v>
      </c>
      <c r="E21" s="28">
        <v>1350</v>
      </c>
      <c r="F21" s="28"/>
      <c r="G21" s="19"/>
      <c r="H21" s="19"/>
      <c r="I21" s="19"/>
      <c r="J21" s="19"/>
      <c r="K21" s="19"/>
      <c r="L21" s="39">
        <v>1350</v>
      </c>
      <c r="M21" s="19"/>
      <c r="N21" s="19"/>
      <c r="O21" s="19"/>
      <c r="P21" s="19"/>
      <c r="Q21" s="40"/>
      <c r="R21" s="39"/>
      <c r="S21" s="40"/>
      <c r="T21" s="23">
        <f t="shared" si="0"/>
        <v>0</v>
      </c>
    </row>
    <row r="22" spans="2:20" s="38" customFormat="1" ht="12.75">
      <c r="B22" s="16">
        <f t="shared" si="1"/>
        <v>18</v>
      </c>
      <c r="C22" s="33">
        <v>44651</v>
      </c>
      <c r="D22" s="27" t="s">
        <v>50</v>
      </c>
      <c r="E22" s="28">
        <v>-3750</v>
      </c>
      <c r="F22" s="28"/>
      <c r="G22" s="19"/>
      <c r="H22" s="19"/>
      <c r="I22" s="19"/>
      <c r="J22" s="19"/>
      <c r="K22" s="19"/>
      <c r="L22" s="39"/>
      <c r="M22" s="19"/>
      <c r="N22" s="19"/>
      <c r="O22" s="19">
        <v>3750</v>
      </c>
      <c r="P22" s="19"/>
      <c r="Q22" s="40"/>
      <c r="R22" s="39"/>
      <c r="S22" s="40"/>
      <c r="T22" s="23">
        <f t="shared" si="0"/>
        <v>0</v>
      </c>
    </row>
    <row r="23" spans="2:21" s="41" customFormat="1" ht="12.75">
      <c r="B23" s="16"/>
      <c r="C23" s="35"/>
      <c r="D23" s="30" t="s">
        <v>22</v>
      </c>
      <c r="E23" s="36">
        <f>SUM(E14:E22)</f>
        <v>110594.78</v>
      </c>
      <c r="F23" s="36"/>
      <c r="G23" s="8"/>
      <c r="H23" s="8"/>
      <c r="I23" s="8"/>
      <c r="J23" s="8"/>
      <c r="K23" s="31"/>
      <c r="L23" s="42"/>
      <c r="M23" s="31"/>
      <c r="N23" s="8"/>
      <c r="O23" s="8"/>
      <c r="P23" s="8"/>
      <c r="Q23" s="43"/>
      <c r="R23" s="42"/>
      <c r="S23" s="43"/>
      <c r="T23" s="23"/>
      <c r="U23" s="41" t="s">
        <v>21</v>
      </c>
    </row>
    <row r="24" spans="2:21" s="38" customFormat="1" ht="15" customHeight="1">
      <c r="B24" s="16">
        <v>19</v>
      </c>
      <c r="C24" s="33">
        <v>44655</v>
      </c>
      <c r="D24" s="27" t="s">
        <v>51</v>
      </c>
      <c r="E24" s="28">
        <v>-949.4</v>
      </c>
      <c r="F24" s="28"/>
      <c r="G24" s="19"/>
      <c r="H24" s="19"/>
      <c r="I24" s="19"/>
      <c r="J24" s="19"/>
      <c r="K24" s="25"/>
      <c r="L24" s="39"/>
      <c r="M24" s="25"/>
      <c r="N24" s="19"/>
      <c r="O24" s="19">
        <v>949.4</v>
      </c>
      <c r="P24" s="19"/>
      <c r="Q24" s="40"/>
      <c r="R24" s="39"/>
      <c r="S24" s="40"/>
      <c r="T24" s="23">
        <f t="shared" si="0"/>
        <v>0</v>
      </c>
      <c r="U24" s="38" t="s">
        <v>21</v>
      </c>
    </row>
    <row r="25" spans="2:21" s="38" customFormat="1" ht="12.75">
      <c r="B25" s="16">
        <f aca="true" t="shared" si="2" ref="B25:B69">B24+1</f>
        <v>20</v>
      </c>
      <c r="C25" s="33">
        <v>44670</v>
      </c>
      <c r="D25" s="27" t="s">
        <v>52</v>
      </c>
      <c r="E25" s="28">
        <v>-12240</v>
      </c>
      <c r="F25" s="28"/>
      <c r="G25" s="19"/>
      <c r="H25" s="19"/>
      <c r="I25" s="19"/>
      <c r="J25" s="19"/>
      <c r="K25" s="25"/>
      <c r="L25" s="39"/>
      <c r="M25" s="25"/>
      <c r="N25" s="19"/>
      <c r="O25" s="19"/>
      <c r="P25" s="19"/>
      <c r="Q25" s="40">
        <v>12240</v>
      </c>
      <c r="R25" s="39"/>
      <c r="S25" s="40"/>
      <c r="T25" s="23">
        <f t="shared" si="0"/>
        <v>0</v>
      </c>
      <c r="U25" s="38" t="s">
        <v>21</v>
      </c>
    </row>
    <row r="26" spans="2:21" s="38" customFormat="1" ht="25.5">
      <c r="B26" s="16">
        <f t="shared" si="2"/>
        <v>21</v>
      </c>
      <c r="C26" s="33">
        <v>44671</v>
      </c>
      <c r="D26" s="27" t="s">
        <v>53</v>
      </c>
      <c r="E26" s="28">
        <v>-6000</v>
      </c>
      <c r="F26" s="28">
        <v>1329</v>
      </c>
      <c r="G26" s="40"/>
      <c r="H26" s="40"/>
      <c r="I26" s="40"/>
      <c r="J26" s="40"/>
      <c r="K26" s="40"/>
      <c r="L26" s="39"/>
      <c r="M26" s="39"/>
      <c r="N26" s="39"/>
      <c r="O26" s="39">
        <v>4671</v>
      </c>
      <c r="P26" s="39"/>
      <c r="Q26" s="40"/>
      <c r="R26" s="39"/>
      <c r="S26" s="40"/>
      <c r="T26" s="23">
        <f>E26+F26-G26-H26-I26-J26-K26-L26+M26+N26+O26+P26+Q26+R26+S26</f>
        <v>0</v>
      </c>
      <c r="U26" s="38" t="s">
        <v>21</v>
      </c>
    </row>
    <row r="27" spans="2:21" s="38" customFormat="1" ht="12.75">
      <c r="B27" s="16">
        <f t="shared" si="2"/>
        <v>22</v>
      </c>
      <c r="C27" s="33">
        <v>44677</v>
      </c>
      <c r="D27" s="27" t="s">
        <v>54</v>
      </c>
      <c r="E27" s="28">
        <v>7967.83</v>
      </c>
      <c r="F27" s="28"/>
      <c r="G27" s="40"/>
      <c r="H27" s="40">
        <v>7967.83</v>
      </c>
      <c r="I27" s="40"/>
      <c r="J27" s="40"/>
      <c r="K27" s="40"/>
      <c r="L27" s="39"/>
      <c r="M27" s="39"/>
      <c r="N27" s="39"/>
      <c r="O27" s="39"/>
      <c r="P27" s="39"/>
      <c r="Q27" s="40"/>
      <c r="R27" s="39"/>
      <c r="S27" s="40"/>
      <c r="T27" s="23">
        <f t="shared" si="0"/>
        <v>0</v>
      </c>
      <c r="U27" s="38" t="s">
        <v>21</v>
      </c>
    </row>
    <row r="28" spans="2:21" s="38" customFormat="1" ht="12.75">
      <c r="B28" s="16">
        <v>22</v>
      </c>
      <c r="C28" s="33">
        <v>44677</v>
      </c>
      <c r="D28" s="27" t="s">
        <v>54</v>
      </c>
      <c r="E28" s="28">
        <v>58.95</v>
      </c>
      <c r="F28" s="28"/>
      <c r="G28" s="19"/>
      <c r="H28" s="19">
        <v>58.95</v>
      </c>
      <c r="I28" s="19"/>
      <c r="J28" s="19"/>
      <c r="K28" s="25"/>
      <c r="L28" s="39"/>
      <c r="M28" s="19"/>
      <c r="N28" s="19"/>
      <c r="O28" s="19"/>
      <c r="P28" s="19"/>
      <c r="Q28" s="40"/>
      <c r="R28" s="39"/>
      <c r="S28" s="40"/>
      <c r="T28" s="23">
        <f t="shared" si="0"/>
        <v>0</v>
      </c>
      <c r="U28" s="38" t="s">
        <v>21</v>
      </c>
    </row>
    <row r="29" spans="2:21" s="38" customFormat="1" ht="12.75">
      <c r="B29" s="16">
        <f t="shared" si="2"/>
        <v>23</v>
      </c>
      <c r="C29" s="33">
        <v>44679</v>
      </c>
      <c r="D29" s="27" t="s">
        <v>48</v>
      </c>
      <c r="E29" s="28">
        <v>-6665.96</v>
      </c>
      <c r="F29" s="28"/>
      <c r="G29" s="19"/>
      <c r="H29" s="19"/>
      <c r="I29" s="19"/>
      <c r="J29" s="19"/>
      <c r="K29" s="25"/>
      <c r="L29" s="39"/>
      <c r="M29" s="19"/>
      <c r="N29" s="19"/>
      <c r="O29" s="19"/>
      <c r="P29" s="19"/>
      <c r="Q29" s="40">
        <v>6665.96</v>
      </c>
      <c r="R29" s="39"/>
      <c r="S29" s="40"/>
      <c r="T29" s="23">
        <f t="shared" si="0"/>
        <v>0</v>
      </c>
      <c r="U29" s="38" t="s">
        <v>21</v>
      </c>
    </row>
    <row r="30" spans="2:21" s="38" customFormat="1" ht="13.2">
      <c r="B30" s="16">
        <f t="shared" si="2"/>
        <v>24</v>
      </c>
      <c r="C30" s="33">
        <v>44679</v>
      </c>
      <c r="D30" s="27" t="s">
        <v>55</v>
      </c>
      <c r="E30" s="28">
        <v>25000</v>
      </c>
      <c r="F30" s="28"/>
      <c r="G30" s="19">
        <v>25000</v>
      </c>
      <c r="H30" s="19"/>
      <c r="I30" s="19"/>
      <c r="J30" s="19"/>
      <c r="K30" s="25"/>
      <c r="L30" s="39"/>
      <c r="M30" s="19"/>
      <c r="N30" s="19"/>
      <c r="O30" s="19"/>
      <c r="P30" s="19"/>
      <c r="Q30" s="40"/>
      <c r="R30" s="39"/>
      <c r="S30" s="40"/>
      <c r="T30" s="23">
        <f t="shared" si="0"/>
        <v>0</v>
      </c>
      <c r="U30" s="38" t="s">
        <v>21</v>
      </c>
    </row>
    <row r="31" spans="2:21" s="38" customFormat="1" ht="12.75">
      <c r="B31" s="16">
        <f t="shared" si="2"/>
        <v>25</v>
      </c>
      <c r="C31" s="33">
        <v>44677</v>
      </c>
      <c r="D31" s="27" t="s">
        <v>56</v>
      </c>
      <c r="E31" s="28">
        <v>-1381.2</v>
      </c>
      <c r="F31" s="28"/>
      <c r="G31" s="19"/>
      <c r="H31" s="19"/>
      <c r="I31" s="19"/>
      <c r="J31" s="19"/>
      <c r="K31" s="25"/>
      <c r="L31" s="39"/>
      <c r="M31" s="19"/>
      <c r="N31" s="19">
        <v>1381.2</v>
      </c>
      <c r="O31" s="19"/>
      <c r="P31" s="19"/>
      <c r="Q31" s="40"/>
      <c r="R31" s="39"/>
      <c r="S31" s="40"/>
      <c r="T31" s="23">
        <f t="shared" si="0"/>
        <v>0</v>
      </c>
      <c r="U31" s="38" t="s">
        <v>21</v>
      </c>
    </row>
    <row r="32" spans="2:21" s="38" customFormat="1" ht="12.75">
      <c r="B32" s="16"/>
      <c r="C32" s="33"/>
      <c r="D32" s="30" t="s">
        <v>22</v>
      </c>
      <c r="E32" s="103">
        <f>SUM(E23:E31)</f>
        <v>116385</v>
      </c>
      <c r="F32" s="44"/>
      <c r="G32" s="19"/>
      <c r="H32" s="19"/>
      <c r="I32" s="19"/>
      <c r="J32" s="19"/>
      <c r="K32" s="25"/>
      <c r="L32" s="39"/>
      <c r="M32" s="19"/>
      <c r="N32" s="19"/>
      <c r="O32" s="19"/>
      <c r="P32" s="19"/>
      <c r="Q32" s="40"/>
      <c r="R32" s="39"/>
      <c r="S32" s="40"/>
      <c r="T32" s="23"/>
      <c r="U32" s="38" t="s">
        <v>21</v>
      </c>
    </row>
    <row r="33" spans="2:21" s="38" customFormat="1" ht="12.75">
      <c r="B33" s="16">
        <v>26</v>
      </c>
      <c r="C33" s="33">
        <v>44684</v>
      </c>
      <c r="D33" s="27" t="s">
        <v>23</v>
      </c>
      <c r="E33" s="40">
        <v>88.42</v>
      </c>
      <c r="F33" s="40"/>
      <c r="G33" s="19"/>
      <c r="H33" s="19">
        <v>88.42</v>
      </c>
      <c r="I33" s="19"/>
      <c r="J33" s="19"/>
      <c r="K33" s="25"/>
      <c r="L33" s="39"/>
      <c r="M33" s="19"/>
      <c r="N33" s="19"/>
      <c r="O33" s="19"/>
      <c r="P33" s="19"/>
      <c r="Q33" s="40"/>
      <c r="R33" s="39"/>
      <c r="S33" s="40"/>
      <c r="T33" s="23">
        <f t="shared" si="0"/>
        <v>0</v>
      </c>
      <c r="U33" s="38" t="s">
        <v>21</v>
      </c>
    </row>
    <row r="34" spans="2:21" s="38" customFormat="1" ht="12.75">
      <c r="B34" s="16">
        <f t="shared" si="2"/>
        <v>27</v>
      </c>
      <c r="C34" s="33">
        <v>44686</v>
      </c>
      <c r="D34" s="27" t="s">
        <v>57</v>
      </c>
      <c r="E34" s="40">
        <v>4241.06</v>
      </c>
      <c r="F34" s="40"/>
      <c r="G34" s="19"/>
      <c r="H34" s="19">
        <v>4241.06</v>
      </c>
      <c r="I34" s="19"/>
      <c r="J34" s="19"/>
      <c r="K34" s="25"/>
      <c r="L34" s="39"/>
      <c r="M34" s="25"/>
      <c r="N34" s="19"/>
      <c r="O34" s="19"/>
      <c r="P34" s="19"/>
      <c r="Q34" s="40"/>
      <c r="R34" s="39"/>
      <c r="S34" s="40"/>
      <c r="T34" s="23">
        <f t="shared" si="0"/>
        <v>0</v>
      </c>
      <c r="U34" s="38" t="s">
        <v>21</v>
      </c>
    </row>
    <row r="35" spans="2:21" s="38" customFormat="1" ht="13.2">
      <c r="B35" s="16">
        <f t="shared" si="2"/>
        <v>28</v>
      </c>
      <c r="C35" s="33">
        <v>44686</v>
      </c>
      <c r="D35" s="27" t="s">
        <v>51</v>
      </c>
      <c r="E35" s="28">
        <v>-750</v>
      </c>
      <c r="F35" s="28"/>
      <c r="G35" s="40"/>
      <c r="H35" s="40"/>
      <c r="I35" s="40"/>
      <c r="J35" s="40"/>
      <c r="K35" s="40"/>
      <c r="L35" s="39"/>
      <c r="M35" s="39"/>
      <c r="N35" s="39"/>
      <c r="O35" s="39">
        <v>750</v>
      </c>
      <c r="P35" s="19"/>
      <c r="Q35" s="40"/>
      <c r="R35" s="39"/>
      <c r="S35" s="40"/>
      <c r="T35" s="23">
        <f t="shared" si="0"/>
        <v>0</v>
      </c>
      <c r="U35" s="38" t="s">
        <v>21</v>
      </c>
    </row>
    <row r="36" spans="2:21" s="38" customFormat="1" ht="13.2">
      <c r="B36" s="16">
        <f t="shared" si="2"/>
        <v>29</v>
      </c>
      <c r="C36" s="33">
        <v>44692</v>
      </c>
      <c r="D36" s="27" t="s">
        <v>58</v>
      </c>
      <c r="E36" s="28">
        <v>-3355</v>
      </c>
      <c r="F36" s="28"/>
      <c r="G36" s="19"/>
      <c r="H36" s="19">
        <v>-3355</v>
      </c>
      <c r="I36" s="19"/>
      <c r="J36" s="19"/>
      <c r="K36" s="25"/>
      <c r="L36" s="39"/>
      <c r="M36" s="19"/>
      <c r="N36" s="19"/>
      <c r="O36" s="19"/>
      <c r="P36" s="19"/>
      <c r="Q36" s="40"/>
      <c r="R36" s="39"/>
      <c r="S36" s="40"/>
      <c r="T36" s="23">
        <f t="shared" si="0"/>
        <v>0</v>
      </c>
      <c r="U36" s="38" t="s">
        <v>21</v>
      </c>
    </row>
    <row r="37" spans="2:21" s="38" customFormat="1" ht="26.4">
      <c r="B37" s="16">
        <f t="shared" si="2"/>
        <v>30</v>
      </c>
      <c r="C37" s="33">
        <v>44693</v>
      </c>
      <c r="D37" s="45" t="s">
        <v>59</v>
      </c>
      <c r="E37" s="46">
        <v>32000</v>
      </c>
      <c r="F37" s="28"/>
      <c r="G37" s="40">
        <v>32000</v>
      </c>
      <c r="H37" s="40"/>
      <c r="I37" s="40"/>
      <c r="J37" s="40"/>
      <c r="K37" s="40"/>
      <c r="L37" s="39"/>
      <c r="M37" s="39"/>
      <c r="N37" s="40"/>
      <c r="O37" s="40"/>
      <c r="P37" s="39"/>
      <c r="Q37" s="40"/>
      <c r="R37" s="39"/>
      <c r="S37" s="40"/>
      <c r="T37" s="23">
        <f t="shared" si="0"/>
        <v>0</v>
      </c>
      <c r="U37" s="38" t="s">
        <v>21</v>
      </c>
    </row>
    <row r="38" spans="2:20" s="38" customFormat="1" ht="12.75">
      <c r="B38" s="16">
        <f t="shared" si="2"/>
        <v>31</v>
      </c>
      <c r="C38" s="33">
        <v>44691</v>
      </c>
      <c r="D38" s="102" t="s">
        <v>44</v>
      </c>
      <c r="E38" s="46">
        <v>-181</v>
      </c>
      <c r="F38" s="28"/>
      <c r="G38" s="40"/>
      <c r="H38" s="40"/>
      <c r="I38" s="40"/>
      <c r="J38" s="40"/>
      <c r="K38" s="40"/>
      <c r="L38" s="39"/>
      <c r="M38" s="39"/>
      <c r="N38" s="40"/>
      <c r="O38" s="40">
        <v>181</v>
      </c>
      <c r="P38" s="39"/>
      <c r="Q38" s="40"/>
      <c r="R38" s="39"/>
      <c r="S38" s="40"/>
      <c r="T38" s="23">
        <f t="shared" si="0"/>
        <v>0</v>
      </c>
    </row>
    <row r="39" spans="2:21" s="38" customFormat="1" ht="13.2">
      <c r="B39" s="16">
        <f t="shared" si="2"/>
        <v>32</v>
      </c>
      <c r="C39" s="33">
        <v>44708</v>
      </c>
      <c r="D39" s="38" t="s">
        <v>51</v>
      </c>
      <c r="E39" s="28">
        <v>-4838.2</v>
      </c>
      <c r="F39" s="28"/>
      <c r="G39" s="19"/>
      <c r="H39" s="19"/>
      <c r="I39" s="19"/>
      <c r="J39" s="19"/>
      <c r="K39" s="25"/>
      <c r="L39" s="39"/>
      <c r="M39" s="19"/>
      <c r="N39" s="19"/>
      <c r="O39" s="19">
        <v>4838.2</v>
      </c>
      <c r="P39" s="19"/>
      <c r="Q39" s="40"/>
      <c r="R39" s="39"/>
      <c r="S39" s="40"/>
      <c r="T39" s="23">
        <f t="shared" si="0"/>
        <v>0</v>
      </c>
      <c r="U39" s="38" t="s">
        <v>21</v>
      </c>
    </row>
    <row r="40" spans="2:20" s="38" customFormat="1" ht="12.75">
      <c r="B40" s="16">
        <f t="shared" si="2"/>
        <v>33</v>
      </c>
      <c r="C40" s="33">
        <v>44711</v>
      </c>
      <c r="D40" s="38" t="s">
        <v>40</v>
      </c>
      <c r="E40" s="28">
        <v>-4974</v>
      </c>
      <c r="F40" s="28"/>
      <c r="G40" s="19"/>
      <c r="H40" s="19"/>
      <c r="I40" s="19"/>
      <c r="J40" s="19"/>
      <c r="K40" s="25"/>
      <c r="L40" s="39"/>
      <c r="M40" s="19"/>
      <c r="N40" s="19"/>
      <c r="O40" s="19">
        <v>4974</v>
      </c>
      <c r="P40" s="19"/>
      <c r="Q40" s="40"/>
      <c r="R40" s="39"/>
      <c r="S40" s="40"/>
      <c r="T40" s="23">
        <f t="shared" si="0"/>
        <v>0</v>
      </c>
    </row>
    <row r="41" spans="2:20" s="38" customFormat="1" ht="12.75">
      <c r="B41" s="16">
        <f t="shared" si="2"/>
        <v>34</v>
      </c>
      <c r="C41" s="33">
        <v>44712</v>
      </c>
      <c r="D41" s="38" t="s">
        <v>60</v>
      </c>
      <c r="E41" s="28">
        <v>-915.2</v>
      </c>
      <c r="F41" s="28"/>
      <c r="G41" s="19"/>
      <c r="H41" s="19"/>
      <c r="I41" s="19"/>
      <c r="J41" s="19"/>
      <c r="K41" s="25"/>
      <c r="L41" s="39"/>
      <c r="M41" s="19"/>
      <c r="O41" s="19"/>
      <c r="P41" s="19"/>
      <c r="Q41" s="19">
        <v>915.2</v>
      </c>
      <c r="R41" s="39"/>
      <c r="S41" s="40"/>
      <c r="T41" s="23">
        <f t="shared" si="0"/>
        <v>0</v>
      </c>
    </row>
    <row r="42" spans="2:20" s="38" customFormat="1" ht="12.75">
      <c r="B42" s="16">
        <f t="shared" si="2"/>
        <v>35</v>
      </c>
      <c r="C42" s="33">
        <v>44712</v>
      </c>
      <c r="D42" s="38" t="s">
        <v>60</v>
      </c>
      <c r="E42" s="28">
        <v>-5725.19</v>
      </c>
      <c r="F42" s="28"/>
      <c r="G42" s="19"/>
      <c r="H42" s="19"/>
      <c r="I42" s="19"/>
      <c r="J42" s="19"/>
      <c r="K42" s="25"/>
      <c r="L42" s="39"/>
      <c r="M42" s="19"/>
      <c r="O42" s="19"/>
      <c r="P42" s="19"/>
      <c r="Q42" s="19">
        <v>5725.19</v>
      </c>
      <c r="R42" s="39"/>
      <c r="S42" s="40"/>
      <c r="T42" s="23">
        <f t="shared" si="0"/>
        <v>0</v>
      </c>
    </row>
    <row r="43" spans="2:20" s="38" customFormat="1" ht="12.75">
      <c r="B43" s="16">
        <f t="shared" si="2"/>
        <v>36</v>
      </c>
      <c r="C43" s="33">
        <v>44712</v>
      </c>
      <c r="D43" s="38" t="s">
        <v>61</v>
      </c>
      <c r="E43" s="28">
        <v>-2000</v>
      </c>
      <c r="F43" s="28"/>
      <c r="G43" s="19"/>
      <c r="H43" s="19"/>
      <c r="I43" s="19"/>
      <c r="J43" s="19"/>
      <c r="K43" s="25"/>
      <c r="L43" s="39"/>
      <c r="M43" s="19">
        <v>2000</v>
      </c>
      <c r="O43" s="19"/>
      <c r="P43" s="19"/>
      <c r="Q43" s="19"/>
      <c r="R43" s="39"/>
      <c r="S43" s="40"/>
      <c r="T43" s="23">
        <f t="shared" si="0"/>
        <v>0</v>
      </c>
    </row>
    <row r="44" spans="2:21" s="38" customFormat="1" ht="12.75">
      <c r="B44" s="16"/>
      <c r="C44" s="33"/>
      <c r="D44" s="30" t="s">
        <v>22</v>
      </c>
      <c r="E44" s="47">
        <f>SUM(E32:E43)</f>
        <v>129975.88999999996</v>
      </c>
      <c r="F44" s="28"/>
      <c r="G44" s="19"/>
      <c r="H44" s="19"/>
      <c r="I44" s="19"/>
      <c r="J44" s="19"/>
      <c r="K44" s="19"/>
      <c r="L44" s="25"/>
      <c r="M44" s="19"/>
      <c r="N44" s="19"/>
      <c r="O44" s="19"/>
      <c r="P44" s="19"/>
      <c r="Q44" s="40"/>
      <c r="R44" s="39"/>
      <c r="S44" s="40"/>
      <c r="T44" s="23"/>
      <c r="U44" s="38" t="s">
        <v>21</v>
      </c>
    </row>
    <row r="45" spans="2:21" s="38" customFormat="1" ht="12.75">
      <c r="B45" s="16">
        <v>37</v>
      </c>
      <c r="C45" s="33">
        <v>44722</v>
      </c>
      <c r="D45" s="45" t="s">
        <v>62</v>
      </c>
      <c r="E45" s="46">
        <v>250</v>
      </c>
      <c r="F45" s="28"/>
      <c r="G45" s="19"/>
      <c r="H45" s="19"/>
      <c r="I45" s="19"/>
      <c r="J45" s="19"/>
      <c r="K45" s="19">
        <v>250</v>
      </c>
      <c r="L45" s="25"/>
      <c r="M45" s="19"/>
      <c r="N45" s="19"/>
      <c r="O45" s="19"/>
      <c r="P45" s="19"/>
      <c r="Q45" s="40"/>
      <c r="R45" s="39"/>
      <c r="S45" s="40"/>
      <c r="T45" s="23">
        <f t="shared" si="0"/>
        <v>0</v>
      </c>
      <c r="U45" s="38" t="s">
        <v>21</v>
      </c>
    </row>
    <row r="46" spans="2:21" s="38" customFormat="1" ht="12.75">
      <c r="B46" s="16">
        <f t="shared" si="2"/>
        <v>38</v>
      </c>
      <c r="C46" s="33">
        <v>44722</v>
      </c>
      <c r="D46" s="45" t="s">
        <v>62</v>
      </c>
      <c r="E46" s="28">
        <v>400</v>
      </c>
      <c r="F46" s="28"/>
      <c r="G46" s="19"/>
      <c r="H46" s="19"/>
      <c r="I46" s="19"/>
      <c r="J46" s="19"/>
      <c r="K46" s="19">
        <v>400</v>
      </c>
      <c r="L46" s="25"/>
      <c r="M46" s="19"/>
      <c r="N46" s="19"/>
      <c r="O46" s="19"/>
      <c r="P46" s="19"/>
      <c r="Q46" s="40"/>
      <c r="R46" s="39"/>
      <c r="S46" s="40"/>
      <c r="T46" s="23">
        <f t="shared" si="0"/>
        <v>0</v>
      </c>
      <c r="U46" s="38" t="s">
        <v>21</v>
      </c>
    </row>
    <row r="47" spans="2:21" s="38" customFormat="1" ht="12.75">
      <c r="B47" s="16">
        <f t="shared" si="2"/>
        <v>39</v>
      </c>
      <c r="C47" s="33">
        <v>44722</v>
      </c>
      <c r="D47" s="27" t="s">
        <v>49</v>
      </c>
      <c r="E47" s="40">
        <v>3500</v>
      </c>
      <c r="F47" s="40"/>
      <c r="G47" s="19"/>
      <c r="H47" s="19"/>
      <c r="I47" s="19"/>
      <c r="J47" s="19"/>
      <c r="K47" s="19"/>
      <c r="L47" s="25">
        <v>3500</v>
      </c>
      <c r="M47" s="19"/>
      <c r="N47" s="19"/>
      <c r="O47" s="19"/>
      <c r="P47" s="19"/>
      <c r="Q47" s="40"/>
      <c r="R47" s="39"/>
      <c r="S47" s="40"/>
      <c r="T47" s="23">
        <f t="shared" si="0"/>
        <v>0</v>
      </c>
      <c r="U47" s="38" t="s">
        <v>21</v>
      </c>
    </row>
    <row r="48" spans="2:21" s="38" customFormat="1" ht="13.2">
      <c r="B48" s="16">
        <f t="shared" si="2"/>
        <v>40</v>
      </c>
      <c r="C48" s="33">
        <v>44722</v>
      </c>
      <c r="D48" s="27" t="s">
        <v>51</v>
      </c>
      <c r="E48" s="28">
        <v>-1601.7</v>
      </c>
      <c r="F48" s="36"/>
      <c r="G48" s="19"/>
      <c r="H48" s="19"/>
      <c r="I48" s="19"/>
      <c r="J48" s="19"/>
      <c r="K48" s="19"/>
      <c r="L48" s="25"/>
      <c r="M48" s="19"/>
      <c r="N48" s="19"/>
      <c r="O48" s="19">
        <v>1601.7</v>
      </c>
      <c r="P48" s="19"/>
      <c r="Q48" s="40"/>
      <c r="R48" s="39"/>
      <c r="S48" s="40"/>
      <c r="T48" s="23">
        <f t="shared" si="0"/>
        <v>0</v>
      </c>
      <c r="U48" s="38" t="s">
        <v>21</v>
      </c>
    </row>
    <row r="49" spans="2:21" s="38" customFormat="1" ht="12.75">
      <c r="B49" s="16">
        <f t="shared" si="2"/>
        <v>41</v>
      </c>
      <c r="C49" s="33">
        <v>44722</v>
      </c>
      <c r="D49" s="27" t="s">
        <v>63</v>
      </c>
      <c r="E49" s="28">
        <v>-450</v>
      </c>
      <c r="F49" s="28"/>
      <c r="G49" s="40"/>
      <c r="H49" s="40"/>
      <c r="I49" s="40"/>
      <c r="J49" s="40"/>
      <c r="K49" s="40"/>
      <c r="L49" s="39"/>
      <c r="M49" s="39"/>
      <c r="N49" s="39"/>
      <c r="O49" s="39">
        <v>450</v>
      </c>
      <c r="P49" s="19"/>
      <c r="Q49" s="40"/>
      <c r="R49" s="39"/>
      <c r="S49" s="40"/>
      <c r="T49" s="23">
        <f t="shared" si="0"/>
        <v>0</v>
      </c>
      <c r="U49" s="38" t="s">
        <v>21</v>
      </c>
    </row>
    <row r="50" spans="2:21" s="38" customFormat="1" ht="12.75">
      <c r="B50" s="16">
        <f t="shared" si="2"/>
        <v>42</v>
      </c>
      <c r="C50" s="33">
        <v>44722</v>
      </c>
      <c r="D50" s="27" t="s">
        <v>64</v>
      </c>
      <c r="E50" s="28">
        <v>7080.88</v>
      </c>
      <c r="F50" s="28"/>
      <c r="G50" s="40"/>
      <c r="H50" s="40"/>
      <c r="I50" s="40"/>
      <c r="J50" s="40"/>
      <c r="K50" s="40">
        <v>7200</v>
      </c>
      <c r="L50" s="39"/>
      <c r="M50" s="39">
        <v>119.12</v>
      </c>
      <c r="N50" s="39"/>
      <c r="O50" s="39"/>
      <c r="P50" s="19"/>
      <c r="Q50" s="40"/>
      <c r="R50" s="39"/>
      <c r="S50" s="40"/>
      <c r="T50" s="23">
        <f t="shared" si="0"/>
        <v>1.1368683772161603E-13</v>
      </c>
      <c r="U50" s="38" t="s">
        <v>21</v>
      </c>
    </row>
    <row r="51" spans="2:21" s="38" customFormat="1" ht="12.75">
      <c r="B51" s="16">
        <v>42</v>
      </c>
      <c r="C51" s="33">
        <v>44722</v>
      </c>
      <c r="D51" s="38" t="s">
        <v>65</v>
      </c>
      <c r="E51" s="28">
        <v>47700</v>
      </c>
      <c r="F51" s="28"/>
      <c r="G51" s="19"/>
      <c r="H51" s="19"/>
      <c r="I51" s="19"/>
      <c r="J51" s="19"/>
      <c r="K51" s="19">
        <v>47700</v>
      </c>
      <c r="L51" s="25"/>
      <c r="M51" s="19"/>
      <c r="N51" s="19"/>
      <c r="O51" s="19"/>
      <c r="P51" s="19"/>
      <c r="Q51" s="40"/>
      <c r="R51" s="39"/>
      <c r="S51" s="40"/>
      <c r="T51" s="23">
        <f t="shared" si="0"/>
        <v>0</v>
      </c>
      <c r="U51" s="38" t="s">
        <v>21</v>
      </c>
    </row>
    <row r="52" spans="2:21" s="38" customFormat="1" ht="12.75">
      <c r="B52" s="16">
        <v>42</v>
      </c>
      <c r="C52" s="33">
        <v>44722</v>
      </c>
      <c r="D52" s="45" t="s">
        <v>8</v>
      </c>
      <c r="E52" s="46">
        <v>47</v>
      </c>
      <c r="F52" s="28"/>
      <c r="G52" s="19"/>
      <c r="H52" s="19"/>
      <c r="I52" s="19"/>
      <c r="J52" s="19">
        <v>47</v>
      </c>
      <c r="K52" s="19"/>
      <c r="L52" s="25"/>
      <c r="M52" s="19"/>
      <c r="N52" s="19"/>
      <c r="O52" s="19"/>
      <c r="P52" s="19"/>
      <c r="Q52" s="40"/>
      <c r="R52" s="39"/>
      <c r="S52" s="40"/>
      <c r="T52" s="23">
        <f t="shared" si="0"/>
        <v>0</v>
      </c>
      <c r="U52" s="38" t="s">
        <v>21</v>
      </c>
    </row>
    <row r="53" spans="2:21" s="38" customFormat="1" ht="13.2">
      <c r="B53" s="16">
        <f t="shared" si="2"/>
        <v>43</v>
      </c>
      <c r="C53" s="33">
        <v>44725</v>
      </c>
      <c r="D53" s="27" t="s">
        <v>66</v>
      </c>
      <c r="E53" s="28">
        <v>-2147</v>
      </c>
      <c r="F53" s="28"/>
      <c r="G53" s="19"/>
      <c r="H53" s="19"/>
      <c r="I53" s="19"/>
      <c r="J53" s="19"/>
      <c r="K53" s="19"/>
      <c r="L53" s="25"/>
      <c r="M53" s="19"/>
      <c r="N53" s="19"/>
      <c r="O53" s="19">
        <v>2147</v>
      </c>
      <c r="P53" s="19"/>
      <c r="Q53" s="40"/>
      <c r="R53" s="39"/>
      <c r="S53" s="40"/>
      <c r="T53" s="23">
        <f t="shared" si="0"/>
        <v>0</v>
      </c>
      <c r="U53" s="38" t="s">
        <v>21</v>
      </c>
    </row>
    <row r="54" spans="2:21" s="38" customFormat="1" ht="12.75">
      <c r="B54" s="16">
        <f t="shared" si="2"/>
        <v>44</v>
      </c>
      <c r="C54" s="33">
        <v>44725</v>
      </c>
      <c r="D54" s="45" t="s">
        <v>67</v>
      </c>
      <c r="E54" s="46">
        <v>-2207.7</v>
      </c>
      <c r="F54" s="28"/>
      <c r="G54" s="19"/>
      <c r="H54" s="19"/>
      <c r="I54" s="19"/>
      <c r="J54" s="19"/>
      <c r="K54" s="19"/>
      <c r="L54" s="25"/>
      <c r="M54" s="19"/>
      <c r="N54" s="19"/>
      <c r="O54" s="19">
        <v>2207.7</v>
      </c>
      <c r="P54" s="19"/>
      <c r="Q54" s="40"/>
      <c r="R54" s="39"/>
      <c r="S54" s="40"/>
      <c r="T54" s="23">
        <f t="shared" si="0"/>
        <v>0</v>
      </c>
      <c r="U54" s="38" t="s">
        <v>21</v>
      </c>
    </row>
    <row r="55" spans="2:21" s="38" customFormat="1" ht="12.75">
      <c r="B55" s="16">
        <f t="shared" si="2"/>
        <v>45</v>
      </c>
      <c r="C55" s="33">
        <v>44732</v>
      </c>
      <c r="D55" s="27" t="s">
        <v>68</v>
      </c>
      <c r="E55" s="28">
        <v>972</v>
      </c>
      <c r="F55" s="28"/>
      <c r="G55" s="19"/>
      <c r="H55" s="19"/>
      <c r="I55" s="19"/>
      <c r="J55" s="19">
        <v>972</v>
      </c>
      <c r="K55" s="19"/>
      <c r="L55" s="25"/>
      <c r="M55" s="19"/>
      <c r="N55" s="19"/>
      <c r="O55" s="19"/>
      <c r="P55" s="19"/>
      <c r="Q55" s="40"/>
      <c r="R55" s="39"/>
      <c r="S55" s="40"/>
      <c r="T55" s="23">
        <f t="shared" si="0"/>
        <v>0</v>
      </c>
      <c r="U55" s="38" t="s">
        <v>21</v>
      </c>
    </row>
    <row r="56" spans="2:21" s="38" customFormat="1" ht="12.75">
      <c r="B56" s="16">
        <f t="shared" si="2"/>
        <v>46</v>
      </c>
      <c r="C56" s="33">
        <v>44734</v>
      </c>
      <c r="D56" s="45" t="s">
        <v>60</v>
      </c>
      <c r="E56" s="46">
        <v>-282.2</v>
      </c>
      <c r="F56" s="28"/>
      <c r="G56" s="19"/>
      <c r="H56" s="19"/>
      <c r="I56" s="48"/>
      <c r="K56" s="19"/>
      <c r="L56" s="25"/>
      <c r="M56" s="19"/>
      <c r="N56" s="19"/>
      <c r="O56" s="19"/>
      <c r="P56" s="19"/>
      <c r="Q56" s="40">
        <v>282.2</v>
      </c>
      <c r="R56" s="39"/>
      <c r="S56" s="40"/>
      <c r="T56" s="23">
        <f t="shared" si="0"/>
        <v>0</v>
      </c>
      <c r="U56" s="38" t="s">
        <v>21</v>
      </c>
    </row>
    <row r="57" spans="2:21" s="38" customFormat="1" ht="12.75">
      <c r="B57" s="16">
        <f t="shared" si="2"/>
        <v>47</v>
      </c>
      <c r="C57" s="33">
        <v>44736</v>
      </c>
      <c r="D57" s="45" t="s">
        <v>60</v>
      </c>
      <c r="E57" s="40">
        <v>-209.9</v>
      </c>
      <c r="F57" s="40"/>
      <c r="G57" s="19"/>
      <c r="H57" s="19"/>
      <c r="I57" s="19"/>
      <c r="J57" s="19"/>
      <c r="K57" s="19"/>
      <c r="L57" s="25"/>
      <c r="M57" s="19"/>
      <c r="N57" s="19"/>
      <c r="O57" s="19"/>
      <c r="P57" s="19"/>
      <c r="Q57" s="40">
        <v>209.9</v>
      </c>
      <c r="R57" s="39"/>
      <c r="S57" s="40"/>
      <c r="T57" s="23">
        <f t="shared" si="0"/>
        <v>0</v>
      </c>
      <c r="U57" s="38" t="s">
        <v>21</v>
      </c>
    </row>
    <row r="58" spans="2:21" s="38" customFormat="1" ht="12.75">
      <c r="B58" s="16">
        <f t="shared" si="2"/>
        <v>48</v>
      </c>
      <c r="C58" s="33">
        <v>44742</v>
      </c>
      <c r="D58" s="27" t="s">
        <v>69</v>
      </c>
      <c r="E58" s="28">
        <v>-1118</v>
      </c>
      <c r="F58" s="28"/>
      <c r="G58" s="19"/>
      <c r="H58" s="19"/>
      <c r="I58" s="19"/>
      <c r="J58" s="19"/>
      <c r="K58" s="19"/>
      <c r="L58" s="25"/>
      <c r="M58" s="19"/>
      <c r="N58" s="19"/>
      <c r="O58" s="19">
        <v>1118</v>
      </c>
      <c r="P58" s="19"/>
      <c r="Q58" s="40"/>
      <c r="R58" s="39"/>
      <c r="S58" s="40"/>
      <c r="T58" s="23">
        <f t="shared" si="0"/>
        <v>0</v>
      </c>
      <c r="U58" s="38" t="s">
        <v>21</v>
      </c>
    </row>
    <row r="59" spans="2:21" s="38" customFormat="1" ht="12.75">
      <c r="B59" s="16">
        <f t="shared" si="2"/>
        <v>49</v>
      </c>
      <c r="C59" s="33">
        <v>44742</v>
      </c>
      <c r="D59" s="27" t="s">
        <v>70</v>
      </c>
      <c r="E59" s="46">
        <v>-1800</v>
      </c>
      <c r="F59" s="28"/>
      <c r="G59" s="19"/>
      <c r="H59" s="19"/>
      <c r="I59" s="19"/>
      <c r="J59" s="19"/>
      <c r="K59" s="19"/>
      <c r="L59" s="25"/>
      <c r="M59" s="19"/>
      <c r="N59" s="19"/>
      <c r="O59" s="19"/>
      <c r="P59" s="19"/>
      <c r="Q59" s="40">
        <v>1800</v>
      </c>
      <c r="R59" s="39"/>
      <c r="S59" s="40"/>
      <c r="T59" s="23">
        <f t="shared" si="0"/>
        <v>0</v>
      </c>
      <c r="U59" s="38" t="s">
        <v>21</v>
      </c>
    </row>
    <row r="60" spans="2:21" ht="15">
      <c r="B60" s="16"/>
      <c r="D60" s="30" t="s">
        <v>22</v>
      </c>
      <c r="E60" s="47">
        <f>SUM(E44:E59)</f>
        <v>180109.26999999993</v>
      </c>
      <c r="F60" s="28"/>
      <c r="G60" s="50"/>
      <c r="H60" s="50"/>
      <c r="I60" s="50"/>
      <c r="J60" s="50"/>
      <c r="K60" s="50"/>
      <c r="L60" s="51"/>
      <c r="M60" s="51"/>
      <c r="N60" s="51"/>
      <c r="O60" s="51"/>
      <c r="P60" s="51"/>
      <c r="Q60" s="52"/>
      <c r="R60" s="51"/>
      <c r="S60" s="50"/>
      <c r="T60" s="23"/>
      <c r="U60" s="53" t="s">
        <v>21</v>
      </c>
    </row>
    <row r="61" spans="2:21" s="38" customFormat="1" ht="12.75">
      <c r="B61" s="16">
        <v>50</v>
      </c>
      <c r="C61" s="33">
        <v>44743</v>
      </c>
      <c r="D61" s="27" t="s">
        <v>71</v>
      </c>
      <c r="E61" s="28">
        <v>-76650</v>
      </c>
      <c r="F61" s="28"/>
      <c r="G61" s="19"/>
      <c r="H61" s="19"/>
      <c r="I61" s="19"/>
      <c r="J61" s="19"/>
      <c r="K61" s="19"/>
      <c r="L61" s="25"/>
      <c r="M61" s="19"/>
      <c r="N61" s="19"/>
      <c r="O61" s="19"/>
      <c r="P61" s="19"/>
      <c r="Q61" s="40">
        <v>76650</v>
      </c>
      <c r="R61" s="39"/>
      <c r="S61" s="40"/>
      <c r="T61" s="23">
        <f t="shared" si="0"/>
        <v>0</v>
      </c>
      <c r="U61" s="38" t="s">
        <v>21</v>
      </c>
    </row>
    <row r="62" spans="2:21" s="38" customFormat="1" ht="12.75">
      <c r="B62" s="16">
        <f t="shared" si="2"/>
        <v>51</v>
      </c>
      <c r="C62" s="33">
        <v>44743</v>
      </c>
      <c r="D62" s="27" t="s">
        <v>72</v>
      </c>
      <c r="E62" s="28">
        <v>-8450</v>
      </c>
      <c r="F62" s="28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40">
        <v>8450</v>
      </c>
      <c r="R62" s="39"/>
      <c r="S62" s="40"/>
      <c r="T62" s="23">
        <f t="shared" si="0"/>
        <v>0</v>
      </c>
      <c r="U62" s="38" t="s">
        <v>21</v>
      </c>
    </row>
    <row r="63" spans="2:21" s="38" customFormat="1" ht="12.75">
      <c r="B63" s="16">
        <f t="shared" si="2"/>
        <v>52</v>
      </c>
      <c r="C63" s="33">
        <v>44743</v>
      </c>
      <c r="D63" s="27" t="s">
        <v>73</v>
      </c>
      <c r="E63" s="28">
        <v>-7400</v>
      </c>
      <c r="F63" s="28"/>
      <c r="G63" s="19"/>
      <c r="H63" s="19"/>
      <c r="I63" s="19"/>
      <c r="J63" s="19"/>
      <c r="K63" s="19"/>
      <c r="L63" s="19"/>
      <c r="M63" s="19"/>
      <c r="N63" s="19">
        <v>7400</v>
      </c>
      <c r="O63" s="19"/>
      <c r="P63" s="19"/>
      <c r="Q63" s="40"/>
      <c r="R63" s="39"/>
      <c r="S63" s="40"/>
      <c r="T63" s="23">
        <f t="shared" si="0"/>
        <v>0</v>
      </c>
      <c r="U63" s="38" t="s">
        <v>21</v>
      </c>
    </row>
    <row r="64" spans="2:21" s="38" customFormat="1" ht="12.75">
      <c r="B64" s="16">
        <f t="shared" si="2"/>
        <v>53</v>
      </c>
      <c r="C64" s="33">
        <v>44743</v>
      </c>
      <c r="D64" s="27" t="s">
        <v>74</v>
      </c>
      <c r="E64" s="28">
        <v>3880.81</v>
      </c>
      <c r="F64" s="28"/>
      <c r="G64" s="19"/>
      <c r="H64" s="19"/>
      <c r="I64" s="19"/>
      <c r="J64" s="19"/>
      <c r="K64" s="19">
        <v>3950</v>
      </c>
      <c r="L64" s="19"/>
      <c r="M64" s="19">
        <v>69.19</v>
      </c>
      <c r="N64" s="19"/>
      <c r="O64" s="19"/>
      <c r="P64" s="19"/>
      <c r="Q64" s="40"/>
      <c r="R64" s="39"/>
      <c r="S64" s="40"/>
      <c r="T64" s="23">
        <f t="shared" si="0"/>
        <v>-5.684341886080802E-14</v>
      </c>
      <c r="U64" s="38" t="s">
        <v>21</v>
      </c>
    </row>
    <row r="65" spans="2:21" s="38" customFormat="1" ht="26.4">
      <c r="B65" s="16">
        <v>53</v>
      </c>
      <c r="C65" s="33">
        <v>44747</v>
      </c>
      <c r="D65" s="27" t="s">
        <v>75</v>
      </c>
      <c r="E65" s="28">
        <v>3809.4</v>
      </c>
      <c r="F65" s="28"/>
      <c r="G65" s="19"/>
      <c r="H65" s="19"/>
      <c r="I65" s="19"/>
      <c r="J65" s="19"/>
      <c r="K65" s="40"/>
      <c r="L65" s="19"/>
      <c r="M65" s="19"/>
      <c r="N65" s="19"/>
      <c r="O65" s="19">
        <v>-3809.4</v>
      </c>
      <c r="P65" s="19"/>
      <c r="Q65" s="40"/>
      <c r="R65" s="39"/>
      <c r="S65" s="40"/>
      <c r="T65" s="23">
        <f t="shared" si="0"/>
        <v>0</v>
      </c>
      <c r="U65" s="38" t="s">
        <v>21</v>
      </c>
    </row>
    <row r="66" spans="2:20" s="38" customFormat="1" ht="12.75">
      <c r="B66" s="16">
        <v>53</v>
      </c>
      <c r="C66" s="33">
        <v>44752</v>
      </c>
      <c r="D66" s="27" t="s">
        <v>65</v>
      </c>
      <c r="E66" s="28">
        <v>1350</v>
      </c>
      <c r="F66" s="28"/>
      <c r="G66" s="19"/>
      <c r="H66" s="19"/>
      <c r="I66" s="19"/>
      <c r="J66" s="19"/>
      <c r="K66" s="40">
        <v>1350</v>
      </c>
      <c r="L66" s="19"/>
      <c r="M66" s="19"/>
      <c r="N66" s="19"/>
      <c r="O66" s="19"/>
      <c r="P66" s="19"/>
      <c r="Q66" s="40"/>
      <c r="R66" s="39"/>
      <c r="S66" s="40"/>
      <c r="T66" s="23"/>
    </row>
    <row r="67" spans="2:21" s="38" customFormat="1" ht="12.75">
      <c r="B67" s="16">
        <f>B65+1</f>
        <v>54</v>
      </c>
      <c r="C67" s="33">
        <v>44754</v>
      </c>
      <c r="D67" s="27" t="s">
        <v>76</v>
      </c>
      <c r="E67" s="28">
        <v>-6424</v>
      </c>
      <c r="F67" s="28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40">
        <v>6424</v>
      </c>
      <c r="R67" s="39"/>
      <c r="S67" s="40"/>
      <c r="T67" s="23">
        <f t="shared" si="0"/>
        <v>0</v>
      </c>
      <c r="U67" s="38" t="s">
        <v>21</v>
      </c>
    </row>
    <row r="68" spans="2:21" s="41" customFormat="1" ht="12.75">
      <c r="B68" s="16">
        <f t="shared" si="2"/>
        <v>55</v>
      </c>
      <c r="C68" s="33">
        <v>44768</v>
      </c>
      <c r="D68" s="27" t="s">
        <v>44</v>
      </c>
      <c r="E68" s="28">
        <v>-3294</v>
      </c>
      <c r="F68" s="2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40">
        <v>3294</v>
      </c>
      <c r="R68" s="42"/>
      <c r="S68" s="43"/>
      <c r="T68" s="23">
        <f t="shared" si="0"/>
        <v>0</v>
      </c>
      <c r="U68" s="41" t="s">
        <v>21</v>
      </c>
    </row>
    <row r="69" spans="2:21" s="38" customFormat="1" ht="12.75">
      <c r="B69" s="16">
        <f t="shared" si="2"/>
        <v>56</v>
      </c>
      <c r="C69" s="33">
        <v>44760</v>
      </c>
      <c r="D69" s="27" t="s">
        <v>74</v>
      </c>
      <c r="E69" s="28">
        <v>-13114</v>
      </c>
      <c r="F69" s="28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40">
        <v>13114</v>
      </c>
      <c r="R69" s="39"/>
      <c r="S69" s="40"/>
      <c r="T69" s="23">
        <f t="shared" si="0"/>
        <v>0</v>
      </c>
      <c r="U69" s="38" t="s">
        <v>21</v>
      </c>
    </row>
    <row r="70" spans="2:21" s="38" customFormat="1" ht="13.2">
      <c r="B70" s="16">
        <v>56</v>
      </c>
      <c r="C70" s="33">
        <v>44767</v>
      </c>
      <c r="D70" s="45" t="s">
        <v>77</v>
      </c>
      <c r="E70" s="46">
        <v>-2905.15</v>
      </c>
      <c r="F70" s="28"/>
      <c r="G70" s="19"/>
      <c r="H70" s="19"/>
      <c r="I70" s="19"/>
      <c r="J70" s="19"/>
      <c r="K70" s="19"/>
      <c r="L70" s="19"/>
      <c r="M70" s="19"/>
      <c r="N70" s="19"/>
      <c r="O70" s="19">
        <v>2905.15</v>
      </c>
      <c r="P70" s="19"/>
      <c r="Q70" s="40"/>
      <c r="R70" s="39"/>
      <c r="S70" s="40"/>
      <c r="T70" s="23">
        <f t="shared" si="0"/>
        <v>0</v>
      </c>
      <c r="U70" s="38" t="s">
        <v>21</v>
      </c>
    </row>
    <row r="71" spans="2:21" s="38" customFormat="1" ht="12.75">
      <c r="B71" s="16">
        <v>56</v>
      </c>
      <c r="C71" s="33">
        <v>44750</v>
      </c>
      <c r="D71" s="27" t="s">
        <v>78</v>
      </c>
      <c r="E71" s="28">
        <v>-317</v>
      </c>
      <c r="F71" s="28"/>
      <c r="G71" s="19"/>
      <c r="H71" s="19"/>
      <c r="I71" s="19"/>
      <c r="J71" s="19"/>
      <c r="K71" s="19"/>
      <c r="L71" s="19"/>
      <c r="M71" s="19"/>
      <c r="N71" s="19"/>
      <c r="O71" s="19">
        <v>317</v>
      </c>
      <c r="P71" s="19"/>
      <c r="Q71" s="40"/>
      <c r="R71" s="39"/>
      <c r="S71" s="40"/>
      <c r="T71" s="23">
        <f t="shared" si="0"/>
        <v>0</v>
      </c>
      <c r="U71" s="38" t="s">
        <v>21</v>
      </c>
    </row>
    <row r="72" spans="2:21" s="38" customFormat="1" ht="12.75">
      <c r="B72" s="16"/>
      <c r="C72" s="33"/>
      <c r="D72" s="30" t="s">
        <v>22</v>
      </c>
      <c r="E72" s="47">
        <f>SUM(E60:E71)</f>
        <v>70595.32999999993</v>
      </c>
      <c r="F72" s="28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40"/>
      <c r="R72" s="39"/>
      <c r="S72" s="40"/>
      <c r="T72" s="23"/>
      <c r="U72" s="38" t="s">
        <v>21</v>
      </c>
    </row>
    <row r="73" spans="2:21" s="38" customFormat="1" ht="13.2">
      <c r="B73" s="16">
        <v>57</v>
      </c>
      <c r="C73" s="33">
        <v>44790</v>
      </c>
      <c r="D73" s="27" t="s">
        <v>79</v>
      </c>
      <c r="E73" s="28">
        <v>-730</v>
      </c>
      <c r="F73" s="28"/>
      <c r="G73" s="19"/>
      <c r="J73" s="19"/>
      <c r="K73" s="19"/>
      <c r="L73" s="19"/>
      <c r="M73" s="19"/>
      <c r="N73" s="19"/>
      <c r="O73" s="19">
        <v>730</v>
      </c>
      <c r="P73" s="19"/>
      <c r="Q73" s="40"/>
      <c r="R73" s="39"/>
      <c r="S73" s="40"/>
      <c r="T73" s="23">
        <f aca="true" t="shared" si="3" ref="T73:T109">E73-F73-G73-H73-I73-J73-K73-L73+M73+N73+O73+P73+Q73+R73+S73</f>
        <v>0</v>
      </c>
      <c r="U73" s="38" t="s">
        <v>21</v>
      </c>
    </row>
    <row r="74" spans="2:21" s="38" customFormat="1" ht="12.75">
      <c r="B74" s="16">
        <v>58</v>
      </c>
      <c r="C74" s="33">
        <v>44789</v>
      </c>
      <c r="D74" s="27" t="s">
        <v>8</v>
      </c>
      <c r="E74" s="28">
        <v>1669</v>
      </c>
      <c r="F74" s="28"/>
      <c r="G74" s="19"/>
      <c r="J74" s="19">
        <v>1669</v>
      </c>
      <c r="K74" s="19"/>
      <c r="L74" s="19"/>
      <c r="M74" s="19"/>
      <c r="N74" s="19"/>
      <c r="O74" s="19"/>
      <c r="P74" s="19"/>
      <c r="Q74" s="40"/>
      <c r="R74" s="39"/>
      <c r="S74" s="40"/>
      <c r="T74" s="23">
        <f t="shared" si="3"/>
        <v>0</v>
      </c>
      <c r="U74" s="38" t="s">
        <v>21</v>
      </c>
    </row>
    <row r="75" spans="2:21" s="38" customFormat="1" ht="12.75">
      <c r="B75" s="16">
        <v>59</v>
      </c>
      <c r="C75" s="33">
        <v>44799</v>
      </c>
      <c r="D75" s="27" t="s">
        <v>8</v>
      </c>
      <c r="E75" s="28">
        <v>5329.5</v>
      </c>
      <c r="F75" s="28"/>
      <c r="G75" s="19"/>
      <c r="J75" s="19">
        <v>5329.5</v>
      </c>
      <c r="K75" s="19"/>
      <c r="L75" s="19"/>
      <c r="M75" s="19"/>
      <c r="N75" s="19"/>
      <c r="O75" s="19"/>
      <c r="P75" s="19"/>
      <c r="Q75" s="40"/>
      <c r="R75" s="39"/>
      <c r="S75" s="40"/>
      <c r="T75" s="23">
        <f t="shared" si="3"/>
        <v>0</v>
      </c>
      <c r="U75" s="38" t="s">
        <v>21</v>
      </c>
    </row>
    <row r="76" spans="2:21" s="38" customFormat="1" ht="12.75">
      <c r="B76" s="16">
        <v>60</v>
      </c>
      <c r="C76" s="33">
        <v>44803</v>
      </c>
      <c r="D76" s="27" t="s">
        <v>80</v>
      </c>
      <c r="E76" s="28">
        <v>-581.7</v>
      </c>
      <c r="F76" s="28"/>
      <c r="G76" s="19"/>
      <c r="J76" s="19"/>
      <c r="K76" s="19"/>
      <c r="L76" s="19"/>
      <c r="M76" s="19"/>
      <c r="N76" s="19"/>
      <c r="O76" s="19"/>
      <c r="P76" s="19"/>
      <c r="Q76" s="40">
        <v>581.7</v>
      </c>
      <c r="R76" s="39"/>
      <c r="S76" s="40"/>
      <c r="T76" s="23">
        <f t="shared" si="3"/>
        <v>0</v>
      </c>
      <c r="U76" s="38" t="s">
        <v>21</v>
      </c>
    </row>
    <row r="77" spans="2:21" s="38" customFormat="1" ht="12.75">
      <c r="B77" s="16">
        <v>61</v>
      </c>
      <c r="C77" s="33">
        <v>44804</v>
      </c>
      <c r="D77" s="27" t="s">
        <v>81</v>
      </c>
      <c r="E77" s="28">
        <v>-2541</v>
      </c>
      <c r="F77" s="28"/>
      <c r="G77" s="19"/>
      <c r="J77" s="19"/>
      <c r="K77" s="19"/>
      <c r="L77" s="19"/>
      <c r="M77" s="19"/>
      <c r="N77" s="19"/>
      <c r="O77" s="19"/>
      <c r="P77" s="19"/>
      <c r="Q77" s="40">
        <v>2541</v>
      </c>
      <c r="R77" s="39"/>
      <c r="S77" s="40"/>
      <c r="T77" s="23">
        <f t="shared" si="3"/>
        <v>0</v>
      </c>
      <c r="U77" s="38" t="s">
        <v>21</v>
      </c>
    </row>
    <row r="78" spans="2:21" s="38" customFormat="1" ht="12.75">
      <c r="B78" s="16"/>
      <c r="C78" s="33"/>
      <c r="D78" s="30" t="s">
        <v>22</v>
      </c>
      <c r="E78" s="103">
        <f>SUM(E72:E77)</f>
        <v>73741.12999999993</v>
      </c>
      <c r="F78" s="36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40"/>
      <c r="R78" s="39"/>
      <c r="S78" s="40"/>
      <c r="T78" s="23"/>
      <c r="U78" s="38" t="s">
        <v>21</v>
      </c>
    </row>
    <row r="79" spans="2:21" s="38" customFormat="1" ht="12.75">
      <c r="B79" s="16">
        <v>62</v>
      </c>
      <c r="C79" s="33">
        <v>44805</v>
      </c>
      <c r="D79" s="27" t="s">
        <v>81</v>
      </c>
      <c r="E79" s="28">
        <v>-8016</v>
      </c>
      <c r="F79" s="2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40">
        <v>8016</v>
      </c>
      <c r="R79" s="39"/>
      <c r="S79" s="40"/>
      <c r="T79" s="23">
        <f t="shared" si="3"/>
        <v>0</v>
      </c>
      <c r="U79" s="38" t="s">
        <v>21</v>
      </c>
    </row>
    <row r="80" spans="2:21" s="41" customFormat="1" ht="12.75">
      <c r="B80" s="16">
        <v>63</v>
      </c>
      <c r="C80" s="33">
        <v>44805</v>
      </c>
      <c r="D80" s="27" t="s">
        <v>80</v>
      </c>
      <c r="E80" s="28">
        <v>-988.4</v>
      </c>
      <c r="F80" s="28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40">
        <v>988.4</v>
      </c>
      <c r="R80" s="42"/>
      <c r="S80" s="43"/>
      <c r="T80" s="23">
        <f t="shared" si="3"/>
        <v>0</v>
      </c>
      <c r="U80" s="41" t="s">
        <v>21</v>
      </c>
    </row>
    <row r="81" spans="2:21" s="41" customFormat="1" ht="12.75">
      <c r="B81" s="16">
        <v>64</v>
      </c>
      <c r="C81" s="33">
        <v>44810</v>
      </c>
      <c r="D81" s="45" t="s">
        <v>82</v>
      </c>
      <c r="E81" s="46">
        <v>-1150</v>
      </c>
      <c r="F81" s="28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40">
        <v>1150</v>
      </c>
      <c r="R81" s="42"/>
      <c r="S81" s="43"/>
      <c r="T81" s="23">
        <f t="shared" si="3"/>
        <v>0</v>
      </c>
      <c r="U81" s="41" t="s">
        <v>21</v>
      </c>
    </row>
    <row r="82" spans="2:21" s="41" customFormat="1" ht="13.2">
      <c r="B82" s="16">
        <v>65</v>
      </c>
      <c r="C82" s="33">
        <v>44810</v>
      </c>
      <c r="D82" s="54" t="s">
        <v>83</v>
      </c>
      <c r="E82" s="54">
        <v>-320</v>
      </c>
      <c r="F82" s="28"/>
      <c r="G82" s="19"/>
      <c r="H82" s="19"/>
      <c r="I82" s="19"/>
      <c r="J82" s="19"/>
      <c r="K82" s="19"/>
      <c r="L82" s="19"/>
      <c r="M82" s="19">
        <v>320</v>
      </c>
      <c r="N82" s="19"/>
      <c r="O82" s="19"/>
      <c r="P82" s="19"/>
      <c r="Q82" s="40"/>
      <c r="R82" s="42"/>
      <c r="S82" s="43"/>
      <c r="T82" s="23">
        <f t="shared" si="3"/>
        <v>0</v>
      </c>
      <c r="U82" s="41" t="s">
        <v>21</v>
      </c>
    </row>
    <row r="83" spans="2:21" s="38" customFormat="1" ht="12.75">
      <c r="B83" s="16">
        <v>66</v>
      </c>
      <c r="C83" s="33">
        <v>44811</v>
      </c>
      <c r="D83" s="27" t="s">
        <v>84</v>
      </c>
      <c r="E83" s="28">
        <v>-400</v>
      </c>
      <c r="F83" s="28"/>
      <c r="G83" s="19"/>
      <c r="J83" s="19"/>
      <c r="K83" s="19"/>
      <c r="L83" s="19"/>
      <c r="M83" s="19">
        <v>400</v>
      </c>
      <c r="N83" s="19"/>
      <c r="O83" s="19"/>
      <c r="P83" s="19"/>
      <c r="Q83" s="40"/>
      <c r="R83" s="39"/>
      <c r="S83" s="40"/>
      <c r="T83" s="23">
        <f t="shared" si="3"/>
        <v>0</v>
      </c>
      <c r="U83" s="38" t="s">
        <v>21</v>
      </c>
    </row>
    <row r="84" spans="2:21" s="38" customFormat="1" ht="13.2">
      <c r="B84" s="16">
        <v>67</v>
      </c>
      <c r="C84" s="33">
        <v>44812</v>
      </c>
      <c r="D84" s="27" t="s">
        <v>51</v>
      </c>
      <c r="E84" s="28">
        <v>-500</v>
      </c>
      <c r="F84" s="28"/>
      <c r="G84" s="19"/>
      <c r="H84" s="19"/>
      <c r="I84" s="19"/>
      <c r="J84" s="19"/>
      <c r="K84" s="19"/>
      <c r="L84" s="19"/>
      <c r="M84" s="19"/>
      <c r="N84" s="19"/>
      <c r="O84" s="19">
        <v>500</v>
      </c>
      <c r="P84" s="19"/>
      <c r="Q84" s="40"/>
      <c r="R84" s="39"/>
      <c r="S84" s="40"/>
      <c r="T84" s="23">
        <f t="shared" si="3"/>
        <v>0</v>
      </c>
      <c r="U84" s="38" t="s">
        <v>21</v>
      </c>
    </row>
    <row r="85" spans="2:21" s="38" customFormat="1" ht="12.75">
      <c r="B85" s="16">
        <v>68</v>
      </c>
      <c r="C85" s="33">
        <v>44812</v>
      </c>
      <c r="D85" s="45" t="s">
        <v>82</v>
      </c>
      <c r="E85" s="46">
        <v>-1150</v>
      </c>
      <c r="F85" s="28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40">
        <v>1150</v>
      </c>
      <c r="R85" s="39"/>
      <c r="S85" s="40"/>
      <c r="T85" s="23">
        <f t="shared" si="3"/>
        <v>0</v>
      </c>
      <c r="U85" s="38" t="s">
        <v>21</v>
      </c>
    </row>
    <row r="86" spans="2:21" s="38" customFormat="1" ht="26.4">
      <c r="B86" s="16">
        <v>69</v>
      </c>
      <c r="C86" s="33">
        <v>44813</v>
      </c>
      <c r="D86" s="27" t="s">
        <v>85</v>
      </c>
      <c r="E86" s="28">
        <v>-806.1</v>
      </c>
      <c r="F86" s="28"/>
      <c r="G86" s="19"/>
      <c r="H86" s="19"/>
      <c r="I86" s="19"/>
      <c r="J86" s="19"/>
      <c r="K86" s="19"/>
      <c r="L86" s="19"/>
      <c r="M86" s="19">
        <v>146</v>
      </c>
      <c r="N86" s="19">
        <v>398</v>
      </c>
      <c r="O86" s="19">
        <v>262.1</v>
      </c>
      <c r="P86" s="19"/>
      <c r="Q86" s="40"/>
      <c r="R86" s="39"/>
      <c r="S86" s="40"/>
      <c r="T86" s="23">
        <f t="shared" si="3"/>
        <v>0</v>
      </c>
      <c r="U86" s="38" t="s">
        <v>21</v>
      </c>
    </row>
    <row r="87" spans="2:21" s="38" customFormat="1" ht="12.75">
      <c r="B87" s="16">
        <v>70</v>
      </c>
      <c r="C87" s="33">
        <v>44813</v>
      </c>
      <c r="D87" s="45" t="s">
        <v>86</v>
      </c>
      <c r="E87" s="46">
        <v>-30190</v>
      </c>
      <c r="F87" s="28"/>
      <c r="G87" s="19"/>
      <c r="H87" s="19"/>
      <c r="I87" s="19"/>
      <c r="J87" s="19"/>
      <c r="K87" s="19"/>
      <c r="L87" s="19"/>
      <c r="M87" s="19"/>
      <c r="N87" s="19">
        <v>30190</v>
      </c>
      <c r="O87" s="19"/>
      <c r="P87" s="19"/>
      <c r="Q87" s="40"/>
      <c r="R87" s="39"/>
      <c r="S87" s="40"/>
      <c r="T87" s="23">
        <f t="shared" si="3"/>
        <v>0</v>
      </c>
      <c r="U87" s="38" t="s">
        <v>21</v>
      </c>
    </row>
    <row r="88" spans="2:21" s="38" customFormat="1" ht="12.75">
      <c r="B88" s="16">
        <v>71</v>
      </c>
      <c r="C88" s="33">
        <v>44817</v>
      </c>
      <c r="D88" s="27" t="s">
        <v>82</v>
      </c>
      <c r="E88" s="28">
        <v>-1150</v>
      </c>
      <c r="F88" s="28"/>
      <c r="G88" s="19"/>
      <c r="H88" s="19"/>
      <c r="I88" s="19"/>
      <c r="J88" s="19"/>
      <c r="K88" s="40"/>
      <c r="L88" s="19"/>
      <c r="M88" s="19"/>
      <c r="N88" s="19"/>
      <c r="O88" s="19"/>
      <c r="P88" s="19"/>
      <c r="Q88" s="40">
        <v>1150</v>
      </c>
      <c r="R88" s="39"/>
      <c r="S88" s="40"/>
      <c r="T88" s="23">
        <f t="shared" si="3"/>
        <v>0</v>
      </c>
      <c r="U88" s="38" t="s">
        <v>21</v>
      </c>
    </row>
    <row r="89" spans="2:21" s="38" customFormat="1" ht="15" customHeight="1">
      <c r="B89" s="16">
        <v>72</v>
      </c>
      <c r="C89" s="33">
        <v>44819</v>
      </c>
      <c r="D89" s="27" t="s">
        <v>82</v>
      </c>
      <c r="E89" s="28">
        <v>-1150</v>
      </c>
      <c r="F89" s="28"/>
      <c r="G89" s="19"/>
      <c r="H89" s="19"/>
      <c r="I89" s="19"/>
      <c r="J89" s="19"/>
      <c r="K89" s="40"/>
      <c r="L89" s="19"/>
      <c r="M89" s="19"/>
      <c r="N89" s="19"/>
      <c r="O89" s="19"/>
      <c r="P89" s="19"/>
      <c r="Q89" s="40">
        <v>1150</v>
      </c>
      <c r="R89" s="39"/>
      <c r="S89" s="40"/>
      <c r="T89" s="23">
        <f t="shared" si="3"/>
        <v>0</v>
      </c>
      <c r="U89" s="38" t="s">
        <v>21</v>
      </c>
    </row>
    <row r="90" spans="2:21" s="41" customFormat="1" ht="12.75">
      <c r="B90" s="16">
        <v>73</v>
      </c>
      <c r="C90" s="33">
        <v>44823</v>
      </c>
      <c r="D90" s="39" t="s">
        <v>65</v>
      </c>
      <c r="E90" s="28">
        <v>-1400</v>
      </c>
      <c r="F90" s="28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40">
        <v>1400</v>
      </c>
      <c r="R90" s="42"/>
      <c r="S90" s="43"/>
      <c r="T90" s="23">
        <f t="shared" si="3"/>
        <v>0</v>
      </c>
      <c r="U90" s="41" t="s">
        <v>21</v>
      </c>
    </row>
    <row r="91" spans="2:21" s="41" customFormat="1" ht="12.75">
      <c r="B91" s="16">
        <v>74</v>
      </c>
      <c r="C91" s="33">
        <v>44824</v>
      </c>
      <c r="D91" s="39" t="s">
        <v>87</v>
      </c>
      <c r="E91" s="28">
        <v>-1270</v>
      </c>
      <c r="F91" s="28"/>
      <c r="G91" s="19"/>
      <c r="H91" s="19"/>
      <c r="I91" s="19"/>
      <c r="J91" s="19"/>
      <c r="K91" s="19"/>
      <c r="L91" s="19"/>
      <c r="M91" s="19"/>
      <c r="N91" s="19"/>
      <c r="O91" s="19">
        <v>1270</v>
      </c>
      <c r="P91" s="19"/>
      <c r="Q91" s="40"/>
      <c r="R91" s="42"/>
      <c r="S91" s="43"/>
      <c r="T91" s="23">
        <f t="shared" si="3"/>
        <v>0</v>
      </c>
      <c r="U91" s="41" t="s">
        <v>21</v>
      </c>
    </row>
    <row r="92" spans="2:21" s="38" customFormat="1" ht="12.75">
      <c r="B92" s="16">
        <v>75</v>
      </c>
      <c r="C92" s="33">
        <v>44812</v>
      </c>
      <c r="D92" s="39" t="s">
        <v>57</v>
      </c>
      <c r="E92" s="28">
        <v>3181.17</v>
      </c>
      <c r="F92" s="28"/>
      <c r="G92" s="19"/>
      <c r="H92" s="19">
        <v>3181.17</v>
      </c>
      <c r="I92" s="19"/>
      <c r="J92" s="19"/>
      <c r="K92" s="19"/>
      <c r="L92" s="19"/>
      <c r="M92" s="19"/>
      <c r="N92" s="19"/>
      <c r="O92" s="19"/>
      <c r="P92" s="19"/>
      <c r="Q92" s="40"/>
      <c r="R92" s="39"/>
      <c r="S92" s="40"/>
      <c r="T92" s="23">
        <f t="shared" si="3"/>
        <v>0</v>
      </c>
      <c r="U92" s="38" t="s">
        <v>21</v>
      </c>
    </row>
    <row r="93" spans="2:21" s="38" customFormat="1" ht="12.75">
      <c r="B93" s="16">
        <v>76</v>
      </c>
      <c r="C93" s="33">
        <v>44823</v>
      </c>
      <c r="D93" s="39" t="s">
        <v>82</v>
      </c>
      <c r="E93" s="28">
        <v>-3128</v>
      </c>
      <c r="F93" s="28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40">
        <v>3128</v>
      </c>
      <c r="R93" s="39"/>
      <c r="S93" s="40"/>
      <c r="T93" s="23">
        <f t="shared" si="3"/>
        <v>0</v>
      </c>
      <c r="U93" s="38" t="s">
        <v>21</v>
      </c>
    </row>
    <row r="94" spans="2:21" s="38" customFormat="1" ht="13.2">
      <c r="B94" s="16">
        <v>77</v>
      </c>
      <c r="C94" s="33">
        <v>44831</v>
      </c>
      <c r="D94" s="39" t="s">
        <v>51</v>
      </c>
      <c r="E94" s="28">
        <v>-1020</v>
      </c>
      <c r="F94" s="28"/>
      <c r="G94" s="19"/>
      <c r="H94" s="19"/>
      <c r="I94" s="19"/>
      <c r="J94" s="19"/>
      <c r="K94" s="19"/>
      <c r="L94" s="19"/>
      <c r="M94" s="19"/>
      <c r="N94" s="19"/>
      <c r="O94" s="19">
        <v>1020</v>
      </c>
      <c r="P94" s="19"/>
      <c r="Q94" s="40"/>
      <c r="R94" s="39"/>
      <c r="S94" s="40"/>
      <c r="T94" s="23">
        <f t="shared" si="3"/>
        <v>0</v>
      </c>
      <c r="U94" s="38" t="s">
        <v>21</v>
      </c>
    </row>
    <row r="95" spans="2:20" s="38" customFormat="1" ht="13.2">
      <c r="B95" s="16">
        <v>78</v>
      </c>
      <c r="C95" s="33">
        <v>44834</v>
      </c>
      <c r="D95" s="39" t="s">
        <v>88</v>
      </c>
      <c r="E95" s="28">
        <v>-1598</v>
      </c>
      <c r="F95" s="28"/>
      <c r="G95" s="19"/>
      <c r="H95" s="19"/>
      <c r="I95" s="19"/>
      <c r="J95" s="19"/>
      <c r="K95" s="19"/>
      <c r="L95" s="19"/>
      <c r="M95" s="19"/>
      <c r="N95" s="19"/>
      <c r="O95" s="19">
        <v>1598</v>
      </c>
      <c r="P95" s="19"/>
      <c r="Q95" s="40"/>
      <c r="R95" s="39"/>
      <c r="S95" s="40"/>
      <c r="T95" s="23"/>
    </row>
    <row r="96" spans="2:21" s="38" customFormat="1" ht="12.75">
      <c r="B96" s="16"/>
      <c r="C96" s="33"/>
      <c r="D96" s="104" t="s">
        <v>89</v>
      </c>
      <c r="E96" s="47">
        <f>SUM(E78:E95)</f>
        <v>22685.79999999993</v>
      </c>
      <c r="F96" s="28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40"/>
      <c r="R96" s="39"/>
      <c r="S96" s="40"/>
      <c r="T96" s="23"/>
      <c r="U96" s="38" t="s">
        <v>21</v>
      </c>
    </row>
    <row r="97" spans="1:21" s="54" customFormat="1" ht="12.75">
      <c r="A97" s="54" t="s">
        <v>25</v>
      </c>
      <c r="B97" s="55">
        <v>79</v>
      </c>
      <c r="C97" s="56">
        <v>44835</v>
      </c>
      <c r="D97" s="45" t="s">
        <v>90</v>
      </c>
      <c r="E97" s="46">
        <v>2243.05</v>
      </c>
      <c r="F97" s="46"/>
      <c r="G97" s="46"/>
      <c r="H97" s="46"/>
      <c r="I97" s="46"/>
      <c r="J97" s="46">
        <v>2243.05</v>
      </c>
      <c r="K97" s="46"/>
      <c r="L97" s="46"/>
      <c r="M97" s="46"/>
      <c r="N97" s="46"/>
      <c r="O97" s="46"/>
      <c r="P97" s="46"/>
      <c r="Q97" s="46"/>
      <c r="R97" s="46"/>
      <c r="S97" s="46"/>
      <c r="T97" s="108">
        <f t="shared" si="3"/>
        <v>0</v>
      </c>
      <c r="U97" s="54" t="s">
        <v>21</v>
      </c>
    </row>
    <row r="98" spans="1:21" s="38" customFormat="1" ht="13.2">
      <c r="A98" s="38" t="s">
        <v>25</v>
      </c>
      <c r="B98" s="16">
        <v>80</v>
      </c>
      <c r="C98" s="33">
        <v>44841</v>
      </c>
      <c r="D98" s="39" t="s">
        <v>51</v>
      </c>
      <c r="E98" s="40">
        <v>-1963.52</v>
      </c>
      <c r="F98" s="40"/>
      <c r="G98" s="19"/>
      <c r="H98" s="19"/>
      <c r="I98" s="19"/>
      <c r="J98" s="19"/>
      <c r="K98" s="19"/>
      <c r="L98" s="19"/>
      <c r="M98" s="19"/>
      <c r="N98" s="19"/>
      <c r="O98" s="19">
        <v>1963.52</v>
      </c>
      <c r="P98" s="19"/>
      <c r="Q98" s="40"/>
      <c r="R98" s="39"/>
      <c r="S98" s="40"/>
      <c r="T98" s="23">
        <f t="shared" si="3"/>
        <v>0</v>
      </c>
      <c r="U98" s="38" t="s">
        <v>21</v>
      </c>
    </row>
    <row r="99" spans="2:21" s="54" customFormat="1" ht="26.25">
      <c r="B99" s="55">
        <v>81</v>
      </c>
      <c r="C99" s="56">
        <v>44862</v>
      </c>
      <c r="D99" s="45" t="s">
        <v>91</v>
      </c>
      <c r="E99" s="57">
        <v>2856.5</v>
      </c>
      <c r="F99" s="57"/>
      <c r="G99" s="57"/>
      <c r="H99" s="57">
        <v>2856.5</v>
      </c>
      <c r="I99" s="57"/>
      <c r="J99" s="57"/>
      <c r="K99" s="57"/>
      <c r="L99" s="58"/>
      <c r="M99" s="59"/>
      <c r="N99" s="59"/>
      <c r="O99" s="57"/>
      <c r="P99" s="59"/>
      <c r="Q99" s="57"/>
      <c r="R99" s="59"/>
      <c r="S99" s="60"/>
      <c r="T99" s="23">
        <f t="shared" si="3"/>
        <v>0</v>
      </c>
      <c r="U99" s="61" t="s">
        <v>21</v>
      </c>
    </row>
    <row r="100" spans="2:21" s="105" customFormat="1" ht="15">
      <c r="B100" s="106"/>
      <c r="C100" s="107"/>
      <c r="D100" s="109" t="s">
        <v>92</v>
      </c>
      <c r="E100" s="72">
        <f>SUM(E96:E99)</f>
        <v>25821.82999999993</v>
      </c>
      <c r="F100" s="72"/>
      <c r="G100" s="110"/>
      <c r="H100" s="110"/>
      <c r="I100" s="110"/>
      <c r="J100" s="110"/>
      <c r="K100" s="110"/>
      <c r="L100" s="111"/>
      <c r="M100" s="104"/>
      <c r="N100" s="104"/>
      <c r="O100" s="110"/>
      <c r="P100" s="104"/>
      <c r="Q100" s="110"/>
      <c r="R100" s="112"/>
      <c r="S100" s="113"/>
      <c r="T100" s="114"/>
      <c r="U100" s="115" t="s">
        <v>21</v>
      </c>
    </row>
    <row r="101" spans="2:21" s="54" customFormat="1" ht="15">
      <c r="B101" s="55">
        <v>82</v>
      </c>
      <c r="C101" s="56">
        <v>44866</v>
      </c>
      <c r="D101" s="39" t="s">
        <v>51</v>
      </c>
      <c r="E101" s="63">
        <v>-296.2</v>
      </c>
      <c r="F101" s="63"/>
      <c r="G101" s="57"/>
      <c r="H101" s="57"/>
      <c r="I101" s="57"/>
      <c r="J101" s="57"/>
      <c r="K101" s="57"/>
      <c r="L101" s="58"/>
      <c r="M101" s="59"/>
      <c r="N101" s="59"/>
      <c r="O101" s="57">
        <v>296.2</v>
      </c>
      <c r="P101" s="59"/>
      <c r="Q101" s="57"/>
      <c r="R101" s="64"/>
      <c r="S101" s="65"/>
      <c r="T101" s="23">
        <f t="shared" si="3"/>
        <v>0</v>
      </c>
      <c r="U101" s="61" t="s">
        <v>21</v>
      </c>
    </row>
    <row r="102" spans="2:21" s="54" customFormat="1" ht="15">
      <c r="B102" s="55">
        <v>83</v>
      </c>
      <c r="C102" s="56">
        <v>44867</v>
      </c>
      <c r="D102" s="39" t="s">
        <v>51</v>
      </c>
      <c r="E102" s="63">
        <v>-423</v>
      </c>
      <c r="F102" s="63"/>
      <c r="G102" s="57"/>
      <c r="H102" s="57"/>
      <c r="I102" s="57"/>
      <c r="J102" s="57"/>
      <c r="K102" s="57"/>
      <c r="L102" s="58"/>
      <c r="M102" s="59"/>
      <c r="N102" s="59"/>
      <c r="O102" s="57">
        <v>423</v>
      </c>
      <c r="P102" s="59"/>
      <c r="Q102" s="57"/>
      <c r="R102" s="64"/>
      <c r="S102" s="65"/>
      <c r="T102" s="23">
        <f t="shared" si="3"/>
        <v>0</v>
      </c>
      <c r="U102" s="61" t="s">
        <v>21</v>
      </c>
    </row>
    <row r="103" spans="2:21" s="54" customFormat="1" ht="30">
      <c r="B103" s="55">
        <v>84</v>
      </c>
      <c r="C103" s="56">
        <v>44867</v>
      </c>
      <c r="D103" s="62" t="s">
        <v>93</v>
      </c>
      <c r="E103" s="63">
        <v>196.5</v>
      </c>
      <c r="F103" s="63"/>
      <c r="G103" s="57"/>
      <c r="H103" s="57">
        <v>200</v>
      </c>
      <c r="I103" s="57"/>
      <c r="J103" s="57"/>
      <c r="K103" s="57"/>
      <c r="L103" s="58"/>
      <c r="M103" s="59">
        <v>3.5</v>
      </c>
      <c r="N103" s="59"/>
      <c r="O103" s="57"/>
      <c r="P103" s="59"/>
      <c r="Q103" s="57"/>
      <c r="R103" s="64"/>
      <c r="S103" s="65"/>
      <c r="T103" s="23">
        <f t="shared" si="3"/>
        <v>0</v>
      </c>
      <c r="U103" s="61" t="s">
        <v>21</v>
      </c>
    </row>
    <row r="104" spans="2:21" s="44" customFormat="1" ht="30">
      <c r="B104" s="16">
        <v>85</v>
      </c>
      <c r="C104" s="33">
        <v>44868</v>
      </c>
      <c r="D104" s="116" t="s">
        <v>93</v>
      </c>
      <c r="E104" s="117">
        <v>2048.51</v>
      </c>
      <c r="F104" s="117"/>
      <c r="G104" s="40"/>
      <c r="H104" s="40">
        <v>2085</v>
      </c>
      <c r="I104" s="40"/>
      <c r="J104" s="40"/>
      <c r="K104" s="40"/>
      <c r="L104" s="40"/>
      <c r="M104" s="40">
        <f>H104-E104</f>
        <v>36.48999999999978</v>
      </c>
      <c r="N104" s="40"/>
      <c r="O104" s="40"/>
      <c r="P104" s="40"/>
      <c r="Q104" s="40"/>
      <c r="R104" s="118"/>
      <c r="S104" s="119"/>
      <c r="T104" s="23">
        <f t="shared" si="3"/>
        <v>0</v>
      </c>
      <c r="U104" s="44" t="s">
        <v>21</v>
      </c>
    </row>
    <row r="105" spans="2:21" s="71" customFormat="1" ht="15">
      <c r="B105" s="55">
        <v>86</v>
      </c>
      <c r="C105" s="56">
        <v>45259</v>
      </c>
      <c r="D105" s="62" t="s">
        <v>94</v>
      </c>
      <c r="E105" s="63">
        <v>1223.21</v>
      </c>
      <c r="F105" s="63"/>
      <c r="G105" s="57"/>
      <c r="H105" s="57"/>
      <c r="I105" s="57"/>
      <c r="J105" s="57">
        <v>1245</v>
      </c>
      <c r="K105" s="57"/>
      <c r="L105" s="57"/>
      <c r="M105" s="57">
        <v>21.79</v>
      </c>
      <c r="N105" s="57"/>
      <c r="O105" s="57"/>
      <c r="P105" s="57"/>
      <c r="Q105" s="57"/>
      <c r="R105" s="69"/>
      <c r="S105" s="65"/>
      <c r="T105" s="23">
        <f t="shared" si="3"/>
        <v>3.552713678800501E-14</v>
      </c>
      <c r="U105" s="70" t="s">
        <v>21</v>
      </c>
    </row>
    <row r="106" spans="2:21" s="71" customFormat="1" ht="15">
      <c r="B106" s="55">
        <v>87</v>
      </c>
      <c r="C106" s="56">
        <v>44886</v>
      </c>
      <c r="D106" s="62" t="s">
        <v>24</v>
      </c>
      <c r="E106" s="63">
        <v>-1485</v>
      </c>
      <c r="F106" s="63"/>
      <c r="G106" s="57"/>
      <c r="H106" s="57"/>
      <c r="I106" s="57"/>
      <c r="J106" s="57"/>
      <c r="K106" s="57"/>
      <c r="L106" s="57"/>
      <c r="M106" s="57"/>
      <c r="N106" s="57"/>
      <c r="O106" s="57">
        <v>1485</v>
      </c>
      <c r="P106" s="57"/>
      <c r="Q106" s="57"/>
      <c r="R106" s="69"/>
      <c r="S106" s="65"/>
      <c r="T106" s="23">
        <f t="shared" si="3"/>
        <v>0</v>
      </c>
      <c r="U106" s="70" t="s">
        <v>21</v>
      </c>
    </row>
    <row r="107" spans="2:21" s="71" customFormat="1" ht="15">
      <c r="B107" s="55">
        <v>88</v>
      </c>
      <c r="C107" s="56">
        <v>44883</v>
      </c>
      <c r="D107" s="62" t="s">
        <v>51</v>
      </c>
      <c r="E107" s="63">
        <v>-97.6</v>
      </c>
      <c r="F107" s="63"/>
      <c r="G107" s="57"/>
      <c r="H107" s="57"/>
      <c r="I107" s="57"/>
      <c r="J107" s="57"/>
      <c r="K107" s="57"/>
      <c r="L107" s="57"/>
      <c r="M107" s="57"/>
      <c r="N107" s="57"/>
      <c r="O107" s="57">
        <v>97.6</v>
      </c>
      <c r="P107" s="57"/>
      <c r="Q107" s="57"/>
      <c r="R107" s="69"/>
      <c r="S107" s="65"/>
      <c r="T107" s="23">
        <f t="shared" si="3"/>
        <v>0</v>
      </c>
      <c r="U107" s="70" t="s">
        <v>21</v>
      </c>
    </row>
    <row r="108" spans="2:21" s="71" customFormat="1" ht="28.8">
      <c r="B108" s="55">
        <v>89</v>
      </c>
      <c r="C108" s="56">
        <v>44890</v>
      </c>
      <c r="D108" s="62" t="s">
        <v>95</v>
      </c>
      <c r="E108" s="63">
        <v>-6732.3</v>
      </c>
      <c r="F108" s="63"/>
      <c r="G108" s="57"/>
      <c r="H108" s="57"/>
      <c r="I108" s="57"/>
      <c r="J108" s="57"/>
      <c r="K108" s="57"/>
      <c r="L108" s="57"/>
      <c r="M108" s="57">
        <v>6546</v>
      </c>
      <c r="N108" s="57"/>
      <c r="O108" s="57">
        <v>186.3</v>
      </c>
      <c r="P108" s="57"/>
      <c r="Q108" s="57"/>
      <c r="R108" s="69"/>
      <c r="S108" s="65"/>
      <c r="T108" s="23">
        <f t="shared" si="3"/>
        <v>-1.7053025658242404E-13</v>
      </c>
      <c r="U108" s="70" t="s">
        <v>21</v>
      </c>
    </row>
    <row r="109" spans="2:21" s="71" customFormat="1" ht="15">
      <c r="B109" s="55">
        <v>90</v>
      </c>
      <c r="C109" s="56">
        <v>44890</v>
      </c>
      <c r="D109" s="62" t="s">
        <v>51</v>
      </c>
      <c r="E109" s="63">
        <v>-1709.9</v>
      </c>
      <c r="F109" s="63"/>
      <c r="G109" s="57"/>
      <c r="H109" s="57"/>
      <c r="I109" s="57"/>
      <c r="J109" s="57"/>
      <c r="K109" s="57"/>
      <c r="L109" s="57"/>
      <c r="M109" s="57"/>
      <c r="N109" s="57"/>
      <c r="O109" s="57">
        <v>1709.9</v>
      </c>
      <c r="P109" s="57"/>
      <c r="Q109" s="57"/>
      <c r="R109" s="69"/>
      <c r="S109" s="65"/>
      <c r="T109" s="23">
        <f t="shared" si="3"/>
        <v>0</v>
      </c>
      <c r="U109" s="70" t="s">
        <v>21</v>
      </c>
    </row>
    <row r="110" spans="2:21" s="71" customFormat="1" ht="15">
      <c r="B110" s="55">
        <v>91</v>
      </c>
      <c r="C110" s="56">
        <v>44894</v>
      </c>
      <c r="D110" s="62" t="s">
        <v>96</v>
      </c>
      <c r="E110" s="63">
        <v>4126.5</v>
      </c>
      <c r="F110" s="63"/>
      <c r="G110" s="57"/>
      <c r="H110" s="57">
        <v>4200</v>
      </c>
      <c r="I110" s="57"/>
      <c r="J110" s="57"/>
      <c r="K110" s="57"/>
      <c r="L110" s="57"/>
      <c r="M110" s="57">
        <v>73.5</v>
      </c>
      <c r="N110" s="57"/>
      <c r="O110" s="57"/>
      <c r="P110" s="57"/>
      <c r="Q110" s="57"/>
      <c r="R110" s="69"/>
      <c r="S110" s="65"/>
      <c r="T110" s="23">
        <f>E110-F110-G110-H110-I110-J110-K110-L110+M110+N110+O110+P110+Q110+R110+S110</f>
        <v>0</v>
      </c>
      <c r="U110" s="70" t="s">
        <v>21</v>
      </c>
    </row>
    <row r="111" spans="2:21" s="71" customFormat="1" ht="12.75" customHeight="1">
      <c r="B111" s="55"/>
      <c r="C111" s="56"/>
      <c r="D111" s="109" t="s">
        <v>97</v>
      </c>
      <c r="E111" s="72">
        <f>SUM(E100:E110)</f>
        <v>22672.549999999927</v>
      </c>
      <c r="F111" s="63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69"/>
      <c r="S111" s="65"/>
      <c r="T111" s="23"/>
      <c r="U111" s="70" t="s">
        <v>21</v>
      </c>
    </row>
    <row r="112" spans="2:21" s="71" customFormat="1" ht="15">
      <c r="B112" s="55">
        <v>92</v>
      </c>
      <c r="C112" s="56">
        <v>44897</v>
      </c>
      <c r="D112" s="62" t="s">
        <v>51</v>
      </c>
      <c r="E112" s="63">
        <v>-1523.84</v>
      </c>
      <c r="F112" s="63"/>
      <c r="G112" s="57"/>
      <c r="H112" s="57">
        <v>950</v>
      </c>
      <c r="I112" s="57"/>
      <c r="J112" s="57"/>
      <c r="K112" s="57"/>
      <c r="L112" s="57"/>
      <c r="M112" s="57"/>
      <c r="N112" s="57"/>
      <c r="O112" s="57">
        <v>2473.84</v>
      </c>
      <c r="P112" s="57"/>
      <c r="Q112" s="57"/>
      <c r="R112" s="69"/>
      <c r="S112" s="65"/>
      <c r="T112" s="23">
        <f aca="true" t="shared" si="4" ref="T112:T121">E112-F112-G112-H112-I112-J112-K112-L112+M112+N112+O112+P112+Q112+R112+S112</f>
        <v>0</v>
      </c>
      <c r="U112" s="70" t="s">
        <v>21</v>
      </c>
    </row>
    <row r="113" spans="2:21" s="71" customFormat="1" ht="15">
      <c r="B113" s="55">
        <v>93</v>
      </c>
      <c r="C113" s="56">
        <v>44896</v>
      </c>
      <c r="D113" s="62" t="s">
        <v>98</v>
      </c>
      <c r="E113" s="63">
        <v>196.5</v>
      </c>
      <c r="F113" s="63"/>
      <c r="G113" s="57"/>
      <c r="H113" s="57">
        <v>200</v>
      </c>
      <c r="I113" s="57"/>
      <c r="J113" s="57"/>
      <c r="K113" s="57"/>
      <c r="L113" s="57"/>
      <c r="M113" s="57">
        <v>3.5</v>
      </c>
      <c r="N113" s="57"/>
      <c r="O113" s="57"/>
      <c r="P113" s="57"/>
      <c r="Q113" s="57"/>
      <c r="R113" s="69"/>
      <c r="S113" s="65"/>
      <c r="T113" s="23">
        <f t="shared" si="4"/>
        <v>0</v>
      </c>
      <c r="U113" s="70" t="s">
        <v>21</v>
      </c>
    </row>
    <row r="114" spans="2:21" s="71" customFormat="1" ht="15">
      <c r="B114" s="55">
        <v>94</v>
      </c>
      <c r="C114" s="56">
        <v>44910</v>
      </c>
      <c r="D114" s="62" t="s">
        <v>99</v>
      </c>
      <c r="E114" s="63">
        <v>19240</v>
      </c>
      <c r="F114" s="63"/>
      <c r="G114" s="57"/>
      <c r="H114" s="57">
        <v>19240</v>
      </c>
      <c r="I114" s="57"/>
      <c r="J114" s="57"/>
      <c r="K114" s="57"/>
      <c r="L114" s="57"/>
      <c r="M114" s="57"/>
      <c r="N114" s="57"/>
      <c r="O114" s="57"/>
      <c r="P114" s="57"/>
      <c r="Q114" s="57"/>
      <c r="R114" s="69"/>
      <c r="S114" s="65"/>
      <c r="T114" s="23">
        <f t="shared" si="4"/>
        <v>0</v>
      </c>
      <c r="U114" s="70" t="s">
        <v>21</v>
      </c>
    </row>
    <row r="115" spans="2:21" s="71" customFormat="1" ht="15">
      <c r="B115" s="55">
        <v>95</v>
      </c>
      <c r="C115" s="56">
        <v>44915</v>
      </c>
      <c r="D115" s="27" t="s">
        <v>100</v>
      </c>
      <c r="E115" s="63">
        <v>12485</v>
      </c>
      <c r="F115" s="63"/>
      <c r="G115" s="57"/>
      <c r="H115" s="57">
        <v>12485</v>
      </c>
      <c r="I115" s="57"/>
      <c r="J115" s="57"/>
      <c r="K115" s="57"/>
      <c r="L115" s="57"/>
      <c r="M115" s="57"/>
      <c r="N115" s="57"/>
      <c r="O115" s="57"/>
      <c r="P115" s="57"/>
      <c r="Q115" s="57"/>
      <c r="R115" s="69"/>
      <c r="S115" s="65"/>
      <c r="T115" s="23">
        <f t="shared" si="4"/>
        <v>0</v>
      </c>
      <c r="U115" s="122" t="s">
        <v>21</v>
      </c>
    </row>
    <row r="116" spans="2:21" s="71" customFormat="1" ht="15">
      <c r="B116" s="55">
        <v>96</v>
      </c>
      <c r="C116" s="56">
        <v>44923</v>
      </c>
      <c r="D116" s="45" t="s">
        <v>101</v>
      </c>
      <c r="E116" s="63">
        <v>20000</v>
      </c>
      <c r="F116" s="63"/>
      <c r="G116" s="57"/>
      <c r="H116" s="57">
        <v>20000</v>
      </c>
      <c r="I116" s="57"/>
      <c r="J116" s="57"/>
      <c r="K116" s="57"/>
      <c r="L116" s="57"/>
      <c r="M116" s="57"/>
      <c r="N116" s="57"/>
      <c r="O116" s="57"/>
      <c r="P116" s="57"/>
      <c r="Q116" s="57"/>
      <c r="R116" s="69"/>
      <c r="S116" s="65"/>
      <c r="T116" s="23">
        <f t="shared" si="4"/>
        <v>0</v>
      </c>
      <c r="U116" s="70" t="s">
        <v>21</v>
      </c>
    </row>
    <row r="117" spans="2:21" s="71" customFormat="1" ht="15">
      <c r="B117" s="55">
        <v>97</v>
      </c>
      <c r="C117" s="56">
        <v>44897</v>
      </c>
      <c r="D117" s="62" t="s">
        <v>51</v>
      </c>
      <c r="E117" s="63">
        <v>-434</v>
      </c>
      <c r="F117" s="63"/>
      <c r="G117" s="57"/>
      <c r="H117" s="57"/>
      <c r="I117" s="57"/>
      <c r="J117" s="57"/>
      <c r="K117" s="57"/>
      <c r="L117" s="57"/>
      <c r="M117" s="57"/>
      <c r="N117" s="57"/>
      <c r="O117" s="57">
        <v>434</v>
      </c>
      <c r="P117" s="57"/>
      <c r="Q117" s="57"/>
      <c r="R117" s="69"/>
      <c r="S117" s="65"/>
      <c r="T117" s="23">
        <f t="shared" si="4"/>
        <v>0</v>
      </c>
      <c r="U117" s="70" t="s">
        <v>21</v>
      </c>
    </row>
    <row r="118" spans="2:21" s="71" customFormat="1" ht="15">
      <c r="B118" s="55">
        <v>98</v>
      </c>
      <c r="C118" s="56">
        <v>44917</v>
      </c>
      <c r="D118" s="62" t="s">
        <v>51</v>
      </c>
      <c r="E118" s="63">
        <v>-202.6</v>
      </c>
      <c r="F118" s="63"/>
      <c r="G118" s="57"/>
      <c r="H118" s="57"/>
      <c r="I118" s="57"/>
      <c r="J118" s="57"/>
      <c r="K118" s="57"/>
      <c r="L118" s="57"/>
      <c r="M118" s="57"/>
      <c r="N118" s="57"/>
      <c r="O118" s="57">
        <v>202.6</v>
      </c>
      <c r="P118" s="57"/>
      <c r="Q118" s="57"/>
      <c r="R118" s="69"/>
      <c r="S118" s="65"/>
      <c r="T118" s="23">
        <f t="shared" si="4"/>
        <v>0</v>
      </c>
      <c r="U118" s="70" t="s">
        <v>21</v>
      </c>
    </row>
    <row r="119" spans="2:21" s="71" customFormat="1" ht="15">
      <c r="B119" s="55">
        <v>99</v>
      </c>
      <c r="C119" s="56">
        <v>44923</v>
      </c>
      <c r="D119" s="62" t="s">
        <v>102</v>
      </c>
      <c r="E119" s="63">
        <v>-3040</v>
      </c>
      <c r="F119" s="63"/>
      <c r="G119" s="57"/>
      <c r="H119" s="57"/>
      <c r="I119" s="57"/>
      <c r="J119" s="57"/>
      <c r="K119" s="57"/>
      <c r="L119" s="57"/>
      <c r="M119" s="57"/>
      <c r="N119" s="57"/>
      <c r="O119" s="57">
        <v>3040</v>
      </c>
      <c r="P119" s="57"/>
      <c r="Q119" s="57"/>
      <c r="R119" s="69"/>
      <c r="S119" s="65"/>
      <c r="T119" s="23">
        <f t="shared" si="4"/>
        <v>0</v>
      </c>
      <c r="U119" s="70" t="s">
        <v>21</v>
      </c>
    </row>
    <row r="120" spans="2:21" s="103" customFormat="1" ht="15">
      <c r="B120" s="106"/>
      <c r="C120" s="107"/>
      <c r="D120" s="109" t="s">
        <v>103</v>
      </c>
      <c r="E120" s="72">
        <f>SUM(E111:E119)</f>
        <v>69393.60999999993</v>
      </c>
      <c r="F120" s="72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20"/>
      <c r="S120" s="113"/>
      <c r="T120" s="114"/>
      <c r="U120" s="121" t="s">
        <v>21</v>
      </c>
    </row>
    <row r="121" spans="2:21" s="71" customFormat="1" ht="15">
      <c r="B121" s="55"/>
      <c r="C121" s="56"/>
      <c r="D121" s="62"/>
      <c r="E121" s="63"/>
      <c r="F121" s="63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69"/>
      <c r="S121" s="65"/>
      <c r="T121" s="23">
        <f t="shared" si="4"/>
        <v>0</v>
      </c>
      <c r="U121" s="70" t="s">
        <v>21</v>
      </c>
    </row>
    <row r="122" spans="2:19" s="71" customFormat="1" ht="15">
      <c r="B122" s="55"/>
      <c r="C122" s="56"/>
      <c r="D122" s="62"/>
      <c r="E122" s="63"/>
      <c r="F122" s="63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69"/>
      <c r="S122" s="65"/>
    </row>
    <row r="123" spans="2:19" s="71" customFormat="1" ht="12.75">
      <c r="B123" s="55"/>
      <c r="C123" s="56"/>
      <c r="D123" s="30" t="s">
        <v>22</v>
      </c>
      <c r="E123" s="72">
        <f>E120</f>
        <v>69393.60999999993</v>
      </c>
      <c r="F123" s="63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69"/>
      <c r="S123" s="65"/>
    </row>
    <row r="124" spans="2:19" s="73" customFormat="1" ht="12.75">
      <c r="B124" s="74"/>
      <c r="C124" s="75"/>
      <c r="D124" s="76"/>
      <c r="E124" s="77"/>
      <c r="F124" s="77">
        <f aca="true" t="shared" si="5" ref="F124:S124">SUM(F2:F123)</f>
        <v>1329</v>
      </c>
      <c r="G124" s="77">
        <f t="shared" si="5"/>
        <v>57000</v>
      </c>
      <c r="H124" s="77">
        <f t="shared" si="5"/>
        <v>82286.03</v>
      </c>
      <c r="I124" s="77">
        <f t="shared" si="5"/>
        <v>0</v>
      </c>
      <c r="J124" s="77">
        <f t="shared" si="5"/>
        <v>13209.55</v>
      </c>
      <c r="K124" s="77">
        <f t="shared" si="5"/>
        <v>75350</v>
      </c>
      <c r="L124" s="77">
        <f t="shared" si="5"/>
        <v>4850</v>
      </c>
      <c r="M124" s="77">
        <f t="shared" si="5"/>
        <v>25397.089999999997</v>
      </c>
      <c r="N124" s="77">
        <f t="shared" si="5"/>
        <v>39369.2</v>
      </c>
      <c r="O124" s="77">
        <f t="shared" si="5"/>
        <v>56170.30999999999</v>
      </c>
      <c r="P124" s="77">
        <f t="shared" si="5"/>
        <v>0</v>
      </c>
      <c r="Q124" s="77">
        <f t="shared" si="5"/>
        <v>158448.71</v>
      </c>
      <c r="R124" s="77">
        <f t="shared" si="5"/>
        <v>0</v>
      </c>
      <c r="S124" s="77">
        <f t="shared" si="5"/>
        <v>0</v>
      </c>
    </row>
    <row r="125" spans="2:20" s="68" customFormat="1" ht="12.75">
      <c r="B125" s="29"/>
      <c r="C125" s="35"/>
      <c r="D125" s="43" t="s">
        <v>26</v>
      </c>
      <c r="E125" s="78"/>
      <c r="F125" s="78"/>
      <c r="G125" s="43">
        <f>SUM(G124:L124)</f>
        <v>232695.58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66"/>
      <c r="S125" s="67"/>
      <c r="T125" s="44"/>
    </row>
    <row r="126" spans="2:20" s="68" customFormat="1" ht="12.75">
      <c r="B126" s="29"/>
      <c r="C126" s="35"/>
      <c r="D126" s="43" t="s">
        <v>27</v>
      </c>
      <c r="E126" s="8"/>
      <c r="F126" s="8"/>
      <c r="G126" s="43">
        <f>SUM(M124:S124)</f>
        <v>279385.30999999994</v>
      </c>
      <c r="H126" s="79"/>
      <c r="I126" s="79"/>
      <c r="J126" s="79"/>
      <c r="K126" s="43"/>
      <c r="L126" s="43"/>
      <c r="M126" s="43"/>
      <c r="N126" s="43"/>
      <c r="O126" s="43"/>
      <c r="P126" s="43"/>
      <c r="Q126" s="43"/>
      <c r="R126" s="66"/>
      <c r="S126" s="67"/>
      <c r="T126" s="44"/>
    </row>
    <row r="127" spans="2:20" s="68" customFormat="1" ht="12.75">
      <c r="B127" s="29"/>
      <c r="C127" s="35"/>
      <c r="D127" s="43" t="s">
        <v>28</v>
      </c>
      <c r="E127" s="8"/>
      <c r="F127" s="8"/>
      <c r="G127" s="43">
        <f>G125-G126</f>
        <v>-46689.72999999995</v>
      </c>
      <c r="T127" s="44"/>
    </row>
    <row r="128" spans="2:20" s="68" customFormat="1" ht="12.75">
      <c r="B128" s="80"/>
      <c r="C128" s="81"/>
      <c r="E128" s="82"/>
      <c r="F128" s="82"/>
      <c r="T128" s="44"/>
    </row>
    <row r="129" spans="1:20" s="87" customFormat="1" ht="15">
      <c r="A129" s="44"/>
      <c r="B129" s="83"/>
      <c r="C129" s="84"/>
      <c r="D129" s="66" t="s">
        <v>20</v>
      </c>
      <c r="E129" s="43">
        <f>E2</f>
        <v>117412.34</v>
      </c>
      <c r="F129" s="68"/>
      <c r="G129" s="144"/>
      <c r="H129" s="144"/>
      <c r="I129" s="144"/>
      <c r="J129" s="144"/>
      <c r="K129" s="144"/>
      <c r="L129" s="144"/>
      <c r="M129" s="68"/>
      <c r="N129" s="85"/>
      <c r="O129" s="85"/>
      <c r="P129" s="85"/>
      <c r="Q129" s="86"/>
      <c r="T129" s="44"/>
    </row>
    <row r="130" spans="1:18" s="87" customFormat="1" ht="15">
      <c r="A130" s="44"/>
      <c r="B130" s="88"/>
      <c r="C130" s="89"/>
      <c r="D130" s="43" t="s">
        <v>29</v>
      </c>
      <c r="E130" s="79">
        <f>G127</f>
        <v>-46689.72999999995</v>
      </c>
      <c r="F130" s="68"/>
      <c r="G130" s="144"/>
      <c r="H130" s="144"/>
      <c r="I130" s="144"/>
      <c r="J130" s="144"/>
      <c r="K130" s="144"/>
      <c r="L130" s="144"/>
      <c r="M130" s="68"/>
      <c r="N130" s="85"/>
      <c r="O130" s="85"/>
      <c r="P130" s="85"/>
      <c r="Q130" s="86"/>
      <c r="R130" s="68"/>
    </row>
    <row r="131" spans="1:20" s="87" customFormat="1" ht="15">
      <c r="A131" s="5"/>
      <c r="B131" s="88"/>
      <c r="C131" s="90"/>
      <c r="D131" s="43" t="s">
        <v>30</v>
      </c>
      <c r="E131" s="79">
        <f>E123</f>
        <v>69393.60999999993</v>
      </c>
      <c r="F131" s="44"/>
      <c r="G131" s="68"/>
      <c r="H131" s="68"/>
      <c r="I131" s="68"/>
      <c r="J131" s="68"/>
      <c r="K131" s="68"/>
      <c r="L131" s="68"/>
      <c r="M131" s="68"/>
      <c r="N131" s="44"/>
      <c r="O131" s="44"/>
      <c r="P131" s="44"/>
      <c r="Q131" s="86"/>
      <c r="T131" s="44"/>
    </row>
    <row r="132" spans="1:18" ht="15">
      <c r="A132" s="38"/>
      <c r="B132" s="91"/>
      <c r="C132" s="33"/>
      <c r="D132" s="92" t="s">
        <v>31</v>
      </c>
      <c r="E132" s="43">
        <f>E129+E130</f>
        <v>70722.61000000004</v>
      </c>
      <c r="F132" s="68">
        <f>E132-E131</f>
        <v>1329.0000000001164</v>
      </c>
      <c r="G132" s="85"/>
      <c r="H132" s="85"/>
      <c r="I132" s="85"/>
      <c r="J132" s="85"/>
      <c r="K132" s="85"/>
      <c r="L132" s="93"/>
      <c r="M132" s="93"/>
      <c r="N132" s="93"/>
      <c r="O132" s="93"/>
      <c r="P132" s="93"/>
      <c r="R132" s="53" t="s">
        <v>32</v>
      </c>
    </row>
    <row r="133" spans="1:20" ht="15">
      <c r="A133" s="38"/>
      <c r="B133" s="94"/>
      <c r="D133" s="95"/>
      <c r="E133" s="85"/>
      <c r="F133" s="85"/>
      <c r="G133" s="85"/>
      <c r="H133" s="85"/>
      <c r="I133" s="85"/>
      <c r="J133" s="85"/>
      <c r="K133" s="85"/>
      <c r="L133" s="93"/>
      <c r="M133" s="93"/>
      <c r="N133" s="93"/>
      <c r="O133" s="93"/>
      <c r="P133" s="93"/>
      <c r="Q133" s="87"/>
      <c r="T133" s="87" t="s">
        <v>32</v>
      </c>
    </row>
    <row r="134" spans="1:17" ht="15">
      <c r="A134" s="38"/>
      <c r="B134" s="94"/>
      <c r="D134" s="96"/>
      <c r="E134" s="85"/>
      <c r="F134" s="85"/>
      <c r="G134" s="85"/>
      <c r="H134" s="85"/>
      <c r="I134" s="85"/>
      <c r="J134" s="85"/>
      <c r="K134" s="85"/>
      <c r="L134" s="93"/>
      <c r="M134" s="93"/>
      <c r="N134" s="93"/>
      <c r="O134" s="93"/>
      <c r="P134" s="93"/>
      <c r="Q134" s="87"/>
    </row>
    <row r="135" spans="1:17" ht="15">
      <c r="A135" s="38"/>
      <c r="B135" s="94"/>
      <c r="D135" s="96"/>
      <c r="E135" s="85"/>
      <c r="F135" s="85"/>
      <c r="G135" s="85"/>
      <c r="H135" s="85"/>
      <c r="I135" s="85"/>
      <c r="J135" s="85"/>
      <c r="K135" s="85"/>
      <c r="L135" s="93"/>
      <c r="M135" s="93"/>
      <c r="N135" s="93"/>
      <c r="O135" s="93"/>
      <c r="P135" s="93"/>
      <c r="Q135" s="87"/>
    </row>
    <row r="136" spans="1:17" ht="15">
      <c r="A136" s="38"/>
      <c r="B136" s="94"/>
      <c r="D136" s="96"/>
      <c r="E136" s="85"/>
      <c r="F136" s="85"/>
      <c r="G136" s="85"/>
      <c r="H136" s="85"/>
      <c r="I136" s="85"/>
      <c r="J136" s="85"/>
      <c r="K136" s="85"/>
      <c r="L136" s="93"/>
      <c r="M136" s="93"/>
      <c r="N136" s="93"/>
      <c r="O136" s="93"/>
      <c r="P136" s="93"/>
      <c r="Q136" s="87"/>
    </row>
    <row r="137" spans="1:17" ht="15">
      <c r="A137" s="38"/>
      <c r="B137" s="94"/>
      <c r="D137" s="96"/>
      <c r="E137" s="85"/>
      <c r="F137" s="85"/>
      <c r="G137" s="85"/>
      <c r="H137" s="85"/>
      <c r="I137" s="85"/>
      <c r="J137" s="85"/>
      <c r="K137" s="85"/>
      <c r="L137" s="93"/>
      <c r="M137" s="93"/>
      <c r="N137" s="93"/>
      <c r="O137" s="93"/>
      <c r="P137" s="93"/>
      <c r="Q137" s="87"/>
    </row>
    <row r="138" spans="4:17" ht="15">
      <c r="D138" s="98"/>
      <c r="E138" s="85"/>
      <c r="F138" s="85"/>
      <c r="Q138" s="87"/>
    </row>
    <row r="139" ht="15">
      <c r="D139" s="99"/>
    </row>
    <row r="140" ht="15">
      <c r="D140" s="99"/>
    </row>
  </sheetData>
  <mergeCells count="2">
    <mergeCell ref="G129:L129"/>
    <mergeCell ref="G130:L1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 topLeftCell="A1">
      <selection activeCell="C41" sqref="C41"/>
    </sheetView>
  </sheetViews>
  <sheetFormatPr defaultColWidth="11.421875" defaultRowHeight="15"/>
  <cols>
    <col min="1" max="1" width="30.8515625" style="0" customWidth="1"/>
    <col min="2" max="4" width="11.421875" style="125" customWidth="1"/>
  </cols>
  <sheetData>
    <row r="1" ht="15">
      <c r="A1" s="127" t="s">
        <v>107</v>
      </c>
    </row>
    <row r="3" spans="1:4" s="127" customFormat="1" ht="15">
      <c r="A3" s="127" t="s">
        <v>108</v>
      </c>
      <c r="B3" s="128"/>
      <c r="C3" s="128"/>
      <c r="D3" s="128"/>
    </row>
    <row r="4" spans="1:4" ht="15">
      <c r="A4" t="s">
        <v>114</v>
      </c>
      <c r="B4" s="125">
        <v>14500</v>
      </c>
      <c r="D4" s="126"/>
    </row>
    <row r="5" spans="1:4" ht="15">
      <c r="A5" t="s">
        <v>112</v>
      </c>
      <c r="B5" s="125">
        <f>374+888+162+6666</f>
        <v>8090</v>
      </c>
      <c r="D5" s="126"/>
    </row>
    <row r="6" spans="1:4" ht="15">
      <c r="A6" t="s">
        <v>52</v>
      </c>
      <c r="B6" s="125">
        <v>12240</v>
      </c>
      <c r="D6" s="126"/>
    </row>
    <row r="7" spans="1:4" s="127" customFormat="1" ht="15">
      <c r="A7" s="127" t="s">
        <v>28</v>
      </c>
      <c r="C7" s="129">
        <f>B4-B5-B6</f>
        <v>-5830</v>
      </c>
      <c r="D7" s="129"/>
    </row>
    <row r="9" spans="1:4" ht="15">
      <c r="A9" s="127" t="s">
        <v>64</v>
      </c>
      <c r="D9" s="126"/>
    </row>
    <row r="10" spans="1:4" ht="15">
      <c r="A10" t="s">
        <v>114</v>
      </c>
      <c r="B10" s="125">
        <f>250+400+7200</f>
        <v>7850</v>
      </c>
      <c r="D10" s="126"/>
    </row>
    <row r="11" spans="1:4" s="130" customFormat="1" ht="15">
      <c r="A11" s="130" t="s">
        <v>113</v>
      </c>
      <c r="B11" s="131">
        <v>8450</v>
      </c>
      <c r="C11" s="131"/>
      <c r="D11" s="126"/>
    </row>
    <row r="12" spans="1:4" ht="15">
      <c r="A12" s="127" t="s">
        <v>28</v>
      </c>
      <c r="C12" s="126">
        <f>B10-B11</f>
        <v>-600</v>
      </c>
      <c r="D12" s="126"/>
    </row>
    <row r="14" ht="15">
      <c r="A14" s="127" t="s">
        <v>65</v>
      </c>
    </row>
    <row r="15" spans="1:2" ht="15">
      <c r="A15" t="s">
        <v>114</v>
      </c>
      <c r="B15" s="125">
        <f>47700+1350</f>
        <v>49050</v>
      </c>
    </row>
    <row r="16" spans="1:2" ht="15">
      <c r="A16" s="130" t="s">
        <v>115</v>
      </c>
      <c r="B16" s="125">
        <v>3881</v>
      </c>
    </row>
    <row r="17" spans="1:4" s="127" customFormat="1" ht="15">
      <c r="A17" s="127" t="s">
        <v>26</v>
      </c>
      <c r="B17" s="128">
        <f>SUM(B15:B16)</f>
        <v>52931</v>
      </c>
      <c r="C17" s="128"/>
      <c r="D17" s="128"/>
    </row>
    <row r="18" spans="2:4" s="127" customFormat="1" ht="15">
      <c r="B18" s="128"/>
      <c r="C18" s="128"/>
      <c r="D18" s="128"/>
    </row>
    <row r="19" spans="1:2" ht="15">
      <c r="A19" s="130" t="s">
        <v>113</v>
      </c>
      <c r="B19" s="125">
        <f>76650+1400</f>
        <v>78050</v>
      </c>
    </row>
    <row r="20" spans="1:2" ht="15">
      <c r="A20" s="130" t="s">
        <v>109</v>
      </c>
      <c r="B20" s="125">
        <v>13114</v>
      </c>
    </row>
    <row r="21" spans="1:2" ht="15">
      <c r="A21" s="130" t="s">
        <v>110</v>
      </c>
      <c r="B21" s="125">
        <v>6424</v>
      </c>
    </row>
    <row r="22" spans="1:2" ht="15">
      <c r="A22" s="130" t="s">
        <v>111</v>
      </c>
      <c r="B22" s="125">
        <v>9250</v>
      </c>
    </row>
    <row r="23" spans="1:2" ht="15">
      <c r="A23" s="130" t="s">
        <v>27</v>
      </c>
      <c r="B23" s="125">
        <f>SUM(B19:B22)</f>
        <v>106838</v>
      </c>
    </row>
    <row r="24" spans="1:3" ht="15">
      <c r="A24" s="127" t="s">
        <v>28</v>
      </c>
      <c r="C24" s="126">
        <f>B17-B23</f>
        <v>-53907</v>
      </c>
    </row>
    <row r="25" spans="1:2" ht="15">
      <c r="A25" s="130" t="s">
        <v>116</v>
      </c>
      <c r="B25" s="125">
        <v>20000</v>
      </c>
    </row>
    <row r="26" spans="1:3" ht="15">
      <c r="A26" s="127" t="s">
        <v>28</v>
      </c>
      <c r="C26" s="126">
        <f>C24+B25</f>
        <v>-33907</v>
      </c>
    </row>
    <row r="28" ht="15">
      <c r="A28" s="127" t="s">
        <v>82</v>
      </c>
    </row>
    <row r="29" spans="1:2" ht="15">
      <c r="A29" t="s">
        <v>117</v>
      </c>
      <c r="B29" s="125">
        <v>12535</v>
      </c>
    </row>
    <row r="30" spans="1:2" ht="15">
      <c r="A30" s="130" t="s">
        <v>118</v>
      </c>
      <c r="B30" s="125">
        <f>1150*5</f>
        <v>5750</v>
      </c>
    </row>
    <row r="31" spans="1:3" ht="15">
      <c r="A31" s="127" t="s">
        <v>28</v>
      </c>
      <c r="C31" s="126">
        <f>-SUM(B29:B30)</f>
        <v>-18285</v>
      </c>
    </row>
    <row r="33" ht="15">
      <c r="A33" s="127" t="s">
        <v>120</v>
      </c>
    </row>
    <row r="34" spans="1:2" ht="15">
      <c r="A34" t="s">
        <v>121</v>
      </c>
      <c r="B34" s="125">
        <v>25000</v>
      </c>
    </row>
    <row r="35" spans="1:2" ht="15">
      <c r="A35" t="s">
        <v>122</v>
      </c>
      <c r="B35" s="125">
        <v>32000</v>
      </c>
    </row>
    <row r="36" spans="1:2" ht="15">
      <c r="A36" t="s">
        <v>86</v>
      </c>
      <c r="B36" s="125">
        <v>30190</v>
      </c>
    </row>
    <row r="37" spans="1:2" ht="15">
      <c r="A37" t="s">
        <v>119</v>
      </c>
      <c r="B37" s="125">
        <v>10000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 topLeftCell="A1">
      <selection activeCell="G24" sqref="G24"/>
    </sheetView>
  </sheetViews>
  <sheetFormatPr defaultColWidth="10.7109375" defaultRowHeight="15"/>
  <cols>
    <col min="1" max="1" width="35.421875" style="53" customWidth="1"/>
    <col min="2" max="16384" width="10.7109375" style="53" customWidth="1"/>
  </cols>
  <sheetData>
    <row r="1" spans="1:3" ht="15">
      <c r="A1" s="100" t="s">
        <v>36</v>
      </c>
      <c r="C1" s="123" t="s">
        <v>123</v>
      </c>
    </row>
    <row r="3" spans="1:3" ht="15">
      <c r="A3" s="100" t="s">
        <v>33</v>
      </c>
      <c r="C3" s="132"/>
    </row>
    <row r="4" spans="1:3" ht="15">
      <c r="A4" s="53" t="s">
        <v>5</v>
      </c>
      <c r="B4" s="87">
        <f>Kassedagbok!G124</f>
        <v>57000</v>
      </c>
      <c r="C4" s="132">
        <v>100000</v>
      </c>
    </row>
    <row r="5" spans="1:3" ht="15">
      <c r="A5" s="53" t="s">
        <v>6</v>
      </c>
      <c r="B5" s="87">
        <f>Kassedagbok!H124</f>
        <v>82286.03</v>
      </c>
      <c r="C5" s="132">
        <v>90000</v>
      </c>
    </row>
    <row r="6" spans="1:3" ht="15">
      <c r="A6" s="53" t="s">
        <v>7</v>
      </c>
      <c r="B6" s="87">
        <f>Kassedagbok!I124</f>
        <v>0</v>
      </c>
      <c r="C6" s="132"/>
    </row>
    <row r="7" spans="1:3" ht="15">
      <c r="A7" s="53" t="s">
        <v>8</v>
      </c>
      <c r="B7" s="87">
        <f>Kassedagbok!J124</f>
        <v>13209.55</v>
      </c>
      <c r="C7" s="132">
        <v>20000</v>
      </c>
    </row>
    <row r="8" spans="1:3" ht="15">
      <c r="A8" s="53" t="s">
        <v>34</v>
      </c>
      <c r="B8" s="87">
        <f>Kassedagbok!K124</f>
        <v>75350</v>
      </c>
      <c r="C8" s="132">
        <v>40000</v>
      </c>
    </row>
    <row r="9" spans="1:3" ht="15">
      <c r="A9" s="53" t="s">
        <v>10</v>
      </c>
      <c r="B9" s="87">
        <f>Kassedagbok!L124</f>
        <v>4850</v>
      </c>
      <c r="C9" s="132">
        <v>4500</v>
      </c>
    </row>
    <row r="10" spans="1:3" ht="15">
      <c r="A10" s="100" t="s">
        <v>26</v>
      </c>
      <c r="B10" s="101">
        <f>SUM(B4:B9)</f>
        <v>232695.58</v>
      </c>
      <c r="C10" s="133">
        <f>SUM(C3:C9)</f>
        <v>254500</v>
      </c>
    </row>
    <row r="12" ht="15">
      <c r="A12" s="100" t="s">
        <v>35</v>
      </c>
    </row>
    <row r="13" spans="1:3" ht="15">
      <c r="A13" s="53" t="s">
        <v>11</v>
      </c>
      <c r="B13" s="87">
        <f>Kassedagbok!M124</f>
        <v>25397.089999999997</v>
      </c>
      <c r="C13" s="132">
        <v>45000</v>
      </c>
    </row>
    <row r="14" spans="1:3" ht="15">
      <c r="A14" s="53" t="s">
        <v>12</v>
      </c>
      <c r="B14" s="87">
        <f>Kassedagbok!N124</f>
        <v>39369.2</v>
      </c>
      <c r="C14" s="132">
        <v>19000</v>
      </c>
    </row>
    <row r="15" spans="1:3" ht="15">
      <c r="A15" s="53" t="s">
        <v>13</v>
      </c>
      <c r="B15" s="87">
        <f>Kassedagbok!O124</f>
        <v>56170.30999999999</v>
      </c>
      <c r="C15" s="132">
        <v>50000</v>
      </c>
    </row>
    <row r="16" spans="1:3" ht="15">
      <c r="A16" s="53" t="s">
        <v>14</v>
      </c>
      <c r="B16" s="87">
        <f>Kassedagbok!P124</f>
        <v>0</v>
      </c>
      <c r="C16" s="132">
        <v>10000</v>
      </c>
    </row>
    <row r="17" spans="1:3" ht="15">
      <c r="A17" s="53" t="s">
        <v>15</v>
      </c>
      <c r="B17" s="87">
        <f>Kassedagbok!Q124</f>
        <v>158448.71</v>
      </c>
      <c r="C17" s="132">
        <v>90000</v>
      </c>
    </row>
    <row r="18" spans="1:3" ht="15">
      <c r="A18" s="53" t="s">
        <v>124</v>
      </c>
      <c r="B18" s="87">
        <f>Kassedagbok!R124</f>
        <v>0</v>
      </c>
      <c r="C18" s="132">
        <v>35000</v>
      </c>
    </row>
    <row r="19" spans="1:3" ht="15">
      <c r="A19" s="53" t="s">
        <v>17</v>
      </c>
      <c r="B19" s="87">
        <f>Kassedagbok!R124</f>
        <v>0</v>
      </c>
      <c r="C19" s="132">
        <v>5500</v>
      </c>
    </row>
    <row r="20" spans="1:3" s="100" customFormat="1" ht="15">
      <c r="A20" s="100" t="s">
        <v>27</v>
      </c>
      <c r="B20" s="101">
        <f>SUM(B13:B19)</f>
        <v>279385.30999999994</v>
      </c>
      <c r="C20" s="134">
        <f>SUM(C13:C19)</f>
        <v>254500</v>
      </c>
    </row>
    <row r="22" spans="1:2" ht="15">
      <c r="A22" s="100" t="s">
        <v>28</v>
      </c>
      <c r="B22" s="101">
        <f>B10-B20</f>
        <v>-46689.72999999995</v>
      </c>
    </row>
    <row r="23" spans="1:2" ht="15">
      <c r="A23" s="100" t="s">
        <v>37</v>
      </c>
      <c r="B23" s="101">
        <f>Kassedagbok!E2</f>
        <v>117412.34</v>
      </c>
    </row>
    <row r="24" spans="1:2" ht="15">
      <c r="A24" s="100" t="s">
        <v>38</v>
      </c>
      <c r="B24" s="101">
        <f>Kassedagbok!E123</f>
        <v>69393.60999999993</v>
      </c>
    </row>
    <row r="25" spans="1:2" ht="15">
      <c r="A25" s="123" t="s">
        <v>104</v>
      </c>
      <c r="B25" s="124">
        <f>Kassedagbok!F132</f>
        <v>1329.0000000001164</v>
      </c>
    </row>
    <row r="26" spans="1:5" ht="15">
      <c r="A26" s="123" t="s">
        <v>105</v>
      </c>
      <c r="B26" s="124">
        <f>Kassedagbok!E132</f>
        <v>70722.61000000004</v>
      </c>
      <c r="D26" s="53" t="s">
        <v>106</v>
      </c>
      <c r="E26" s="87">
        <f>B23+B22</f>
        <v>70722.61000000004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</dc:creator>
  <cp:keywords/>
  <dc:description/>
  <cp:lastModifiedBy>Peder Christiansen</cp:lastModifiedBy>
  <cp:lastPrinted>2023-02-10T09:13:21Z</cp:lastPrinted>
  <dcterms:created xsi:type="dcterms:W3CDTF">2022-04-20T11:15:06Z</dcterms:created>
  <dcterms:modified xsi:type="dcterms:W3CDTF">2023-02-11T19:23:06Z</dcterms:modified>
  <cp:category/>
  <cp:version/>
  <cp:contentType/>
  <cp:contentStatus/>
</cp:coreProperties>
</file>