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 defaultThemeVersion="124226"/>
  <bookViews>
    <workbookView xWindow="28680" yWindow="65356" windowWidth="29040" windowHeight="15840" tabRatio="439" activeTab="0"/>
  </bookViews>
  <sheets>
    <sheet name="2022" sheetId="6" r:id="rId1"/>
    <sheet name="Arbeidspapirmal" sheetId="1" state="hidden" r:id="rId2"/>
    <sheet name="Tickmarks" sheetId="2" state="hidden" r:id="rId3"/>
  </sheets>
  <definedNames>
    <definedName name="AS2DocOpenMode" hidden="1">"AS2DocumentEdit"</definedName>
    <definedName name="wrn.Aging._.and._.Trend._.Analysis." hidden="1">{#N/A,#N/A,FALSE,"Aging Summary";#N/A,#N/A,FALSE,"Ratio Analysis";#N/A,#N/A,FALSE,"Test 120 Day Accts";#N/A,#N/A,FALSE,"Tickmarks"}</definedName>
  </definedNames>
  <calcPr calcId="191029"/>
  <extLst/>
</workbook>
</file>

<file path=xl/comments1.xml><?xml version="1.0" encoding="utf-8"?>
<comments xmlns="http://schemas.openxmlformats.org/spreadsheetml/2006/main">
  <authors>
    <author>Sigbjørn Nesheim</author>
  </authors>
  <commentList>
    <comment ref="C41" authorId="0">
      <text>
        <r>
          <rPr>
            <b/>
            <sz val="9"/>
            <rFont val="Tahoma"/>
            <family val="2"/>
          </rPr>
          <t>Sigbjørn Nesheim:</t>
        </r>
        <r>
          <rPr>
            <sz val="9"/>
            <rFont val="Tahoma"/>
            <family val="2"/>
          </rPr>
          <t xml:space="preserve">
2000000 fa hus til nedbetaling lån Sparebanken</t>
        </r>
      </text>
    </comment>
    <comment ref="B54" authorId="0">
      <text>
        <r>
          <rPr>
            <b/>
            <sz val="9"/>
            <rFont val="Tahoma"/>
            <family val="2"/>
          </rPr>
          <t>Sigbjørn Nesheim:</t>
        </r>
        <r>
          <rPr>
            <sz val="9"/>
            <rFont val="Tahoma"/>
            <family val="2"/>
          </rPr>
          <t xml:space="preserve">
Hil Hus
</t>
        </r>
      </text>
    </comment>
  </commentList>
</comments>
</file>

<file path=xl/sharedStrings.xml><?xml version="1.0" encoding="utf-8"?>
<sst xmlns="http://schemas.openxmlformats.org/spreadsheetml/2006/main" count="95" uniqueCount="94">
  <si>
    <t>Tickmarks</t>
  </si>
  <si>
    <t>{a}</t>
  </si>
  <si>
    <t>{b}</t>
  </si>
  <si>
    <t>{c}</t>
  </si>
  <si>
    <t>{d}</t>
  </si>
  <si>
    <t>{e}</t>
  </si>
  <si>
    <t>{f}</t>
  </si>
  <si>
    <t>{g}</t>
  </si>
  <si>
    <t>{h}</t>
  </si>
  <si>
    <t>{i}</t>
  </si>
  <si>
    <t>{j}</t>
  </si>
  <si>
    <t>{k}</t>
  </si>
  <si>
    <t>{l}</t>
  </si>
  <si>
    <t>{m}</t>
  </si>
  <si>
    <t>{n}</t>
  </si>
  <si>
    <t>{o}</t>
  </si>
  <si>
    <t>{p}</t>
  </si>
  <si>
    <t>{q}</t>
  </si>
  <si>
    <t>{r}</t>
  </si>
  <si>
    <t>{s}</t>
  </si>
  <si>
    <t>{t}</t>
  </si>
  <si>
    <t>{u}</t>
  </si>
  <si>
    <t>{v}</t>
  </si>
  <si>
    <t>{w}</t>
  </si>
  <si>
    <t>{x}</t>
  </si>
  <si>
    <t>{y}</t>
  </si>
  <si>
    <t>{z}</t>
  </si>
  <si>
    <r>
      <rPr>
        <b/>
        <sz val="10"/>
        <rFont val="Arial"/>
        <family val="2"/>
      </rPr>
      <t xml:space="preserve">Konklusjon: </t>
    </r>
    <r>
      <rPr>
        <sz val="10"/>
        <rFont val="Arial"/>
        <family val="2"/>
      </rPr>
      <t xml:space="preserve">
Formålet anses oppnådd.</t>
    </r>
  </si>
  <si>
    <r>
      <rPr>
        <b/>
        <sz val="10"/>
        <rFont val="Arial"/>
        <family val="2"/>
      </rPr>
      <t xml:space="preserve">Formål: </t>
    </r>
    <r>
      <rPr>
        <sz val="10"/>
        <rFont val="Arial"/>
        <family val="2"/>
      </rPr>
      <t xml:space="preserve">
Kontrollere fullstendighet og periodisering av inntekter</t>
    </r>
  </si>
  <si>
    <r>
      <rPr>
        <b/>
        <sz val="10"/>
        <rFont val="Arial"/>
        <family val="2"/>
      </rPr>
      <t>Utvalg og kilde for utvalg:</t>
    </r>
    <r>
      <rPr>
        <sz val="10"/>
        <rFont val="Arial"/>
        <family val="2"/>
      </rPr>
      <t xml:space="preserve">
Hovedbok, underliggende dok.</t>
    </r>
  </si>
  <si>
    <r>
      <rPr>
        <b/>
        <sz val="10"/>
        <rFont val="Arial"/>
        <family val="2"/>
      </rPr>
      <t>Resultat:</t>
    </r>
    <r>
      <rPr>
        <sz val="10"/>
        <rFont val="Arial"/>
        <family val="2"/>
      </rPr>
      <t xml:space="preserve">
Se nedenfor.</t>
    </r>
  </si>
  <si>
    <t>Sum</t>
  </si>
  <si>
    <t>Leieavtalen med HIL er utformet slik at HIL skal dekke:</t>
  </si>
  <si>
    <t>Likviditetsbudsjett</t>
  </si>
  <si>
    <t>Årlige avskrivninger</t>
  </si>
  <si>
    <t>Årlige driftskostnader</t>
  </si>
  <si>
    <t>Leieinntekter HIL</t>
  </si>
  <si>
    <t>Driftskostnader</t>
  </si>
  <si>
    <t>Rentekostnader</t>
  </si>
  <si>
    <t>Innbetaling spillermidler / stønadsmidler</t>
  </si>
  <si>
    <t>Rentekostnader som betales</t>
  </si>
  <si>
    <t>Bokført verdi DeepOcean Arena</t>
  </si>
  <si>
    <t>Kundefordringer</t>
  </si>
  <si>
    <t>Bank</t>
  </si>
  <si>
    <t>Gjeld til banken</t>
  </si>
  <si>
    <t>Leverandørgjeld</t>
  </si>
  <si>
    <t>Skyldige offentlige avgifter</t>
  </si>
  <si>
    <t>Egenkapital</t>
  </si>
  <si>
    <t>Andre inn-/utbetalinger</t>
  </si>
  <si>
    <t>Leieinntekter</t>
  </si>
  <si>
    <t>Annen driftskostnad</t>
  </si>
  <si>
    <t>Skattekostnad</t>
  </si>
  <si>
    <t>Årsresultat</t>
  </si>
  <si>
    <t>Avskrivninger iht. plan</t>
  </si>
  <si>
    <t>Renter som tillegges gjelden</t>
  </si>
  <si>
    <t>Fordring spillemidler / stønadsmidler</t>
  </si>
  <si>
    <t>Netto likviditetseffekt før tillagte renter / avdrag gjeld</t>
  </si>
  <si>
    <t>Budsjettert utvikling balansen</t>
  </si>
  <si>
    <t>Budsjett resultatregnskap</t>
  </si>
  <si>
    <t>Sum eiendeler</t>
  </si>
  <si>
    <t>Sum gjeld</t>
  </si>
  <si>
    <t>Beregnet leie HIL</t>
  </si>
  <si>
    <t>Avdrag iht. låneavtale</t>
  </si>
  <si>
    <t>Avskrivninger</t>
  </si>
  <si>
    <t>Fakturert</t>
  </si>
  <si>
    <t>Det har kommet noe mer kostnader ifm. byggingen av hallen som øker avskrivninger og gjelden noe. Budsjettene nedenfor er derfor satt opp med følgende forutsetninger.</t>
  </si>
  <si>
    <t>HIL-Hallen AS</t>
  </si>
  <si>
    <t>Vår forståelse er at avtalen med HIL er utformet for å gi tilstrekkelige kontantstrømmer for å betjene renter og gjeld, og at det ikke har vært fokus på regnskapsmessige resultater.</t>
  </si>
  <si>
    <t>Med den underliggende avtalen vil selskapet ha positive kontantstrømmer og likviditet til å betjene gjeld, selv om det vil være presset i årene da avdragene begynner å løpe. Det viktigste blir å avtale med HIL hvilken</t>
  </si>
  <si>
    <t>Likvider som benyttes til nedbetaling på gjeld</t>
  </si>
  <si>
    <t>"permanent finansiering" det skal tas utgangspunkt i ved beregning av leie. Under tiden vil egenkapitalen være negativ - noe som må vurderes ift. aksjelovens krav til forsvarlig likviditet og egenkapital. Dersom det kan</t>
  </si>
  <si>
    <t>forsvares at det er merverdier i bygget trenger ikke den negative bokførte egenkapitalen å bety noe. Eventuelt bør egenkapitalen utvides eller eventuelt avtalen med HIL reforhandles slik at man sikrer positiv bokført</t>
  </si>
  <si>
    <t>egenkapital på et tidligere tidspunkt.</t>
  </si>
  <si>
    <t>Reduserte kostnader vil redusere leieinntekter og dermed ikke påvirke regnskap / likviditet nevneverdig. En reforhandling av rentesatsen til banken vil derimot kunne påvirke dette positivt dersom renten blir lavere.</t>
  </si>
  <si>
    <t>Videre vil fremskyndet tidspunkt for innbetaling av spillemidler etc. gi en bedret situasjon siden dette vil gi lavere rentekostnader i en tidligere fase.</t>
  </si>
  <si>
    <t>Mulige ekstra avdrag</t>
  </si>
  <si>
    <t>Annen kortsiktig gjeld HIL Friidrett</t>
  </si>
  <si>
    <t xml:space="preserve">Diff </t>
  </si>
  <si>
    <t>=</t>
  </si>
  <si>
    <t xml:space="preserve">Rentekostnader </t>
  </si>
  <si>
    <t>Avtalen med HIL er at de skal dekke drifts-/vedlikeholdskostnader (dvs. driftskostnader + avskrivninger) i tillegg til renter på det permanente lånet/restgjelden.</t>
  </si>
  <si>
    <t>korrigeres slik at innt.nivå holdes på samme nivå, dva. 1.150.000 også i 2023</t>
  </si>
  <si>
    <t>Avvik (innt-kost) = budsjettert resultat</t>
  </si>
  <si>
    <t>Gjeld der HIL bærer rentekostnaden (2022)</t>
  </si>
  <si>
    <t xml:space="preserve">Rentesats (dagens nivå 5,6%) -betydelig økning </t>
  </si>
  <si>
    <t>Gjeldfri  2034</t>
  </si>
  <si>
    <t>Stemmer med regnskap/ notefeil gjeld hall, revisor er bedt om å sende ny oppdatert utgave til gen. Forsamling</t>
  </si>
  <si>
    <t>SN 03.05.2023</t>
  </si>
  <si>
    <t>Inntekter i 2023 består av leieinntekter fra HIL-friidrett</t>
  </si>
  <si>
    <t>Drifts- og vedlikeholdskostnader - definert som driftskostnader + avskrivninger - estimert på avtaletidspunkt til ca. 454.500 kroner, fra 2022 341.000</t>
  </si>
  <si>
    <t>Rentekostnader - definert som rentekostnader av rest lån, 376.727 kroner, stigende siste året.</t>
  </si>
  <si>
    <t>Utgangspunktet for avtalen er altså dekning av driftskostnader + avskrivninger + renter av restlån, for 2023 gir dette:</t>
  </si>
  <si>
    <t>Leie, kostnader og rente holdes konstant i leieperioden. Avskrivninger i henhold til plan. Det forutsettes reinvesteringer kommende 10 års periode, nytt dekke (2025 - 2028), utskifting lyssystem (2024), dette er ikke hensyntatt i modell</t>
  </si>
  <si>
    <t xml:space="preserve">I forbindelse med evt. kommunal lånegaranti, vil det kreve større innbetalinger enn det som viser av prognose, lånet blir endret og vi mister frihet som vi har hatt til å styre selv. Nytt lån kreves faste terminbeløp, men en viss påvirkning vil vi ha.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</si>
</sst>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 * #,##0_ ;_ * \-#,##0_ ;_ * &quot;-&quot;??_ ;_ @_ "/>
    <numFmt numFmtId="166" formatCode="_ * #,##0_ ;[Red]\ _ * \-#,##0_ ;_ * &quot;-&quot;_ ;_ @_ "/>
    <numFmt numFmtId="167" formatCode="0_ ;[Red]\-0\ "/>
  </numFmts>
  <fonts count="8"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Accounting"/>
      <sz val="10"/>
      <color rgb="FFFF0000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 vertical="top"/>
    </xf>
    <xf numFmtId="166" fontId="0" fillId="0" borderId="0" xfId="0" applyNumberFormat="1" applyFont="1"/>
    <xf numFmtId="166" fontId="0" fillId="0" borderId="0" xfId="0" applyNumberFormat="1"/>
    <xf numFmtId="10" fontId="0" fillId="0" borderId="0" xfId="21" applyNumberFormat="1" applyFont="1"/>
    <xf numFmtId="166" fontId="0" fillId="0" borderId="1" xfId="0" applyNumberFormat="1" applyBorder="1"/>
    <xf numFmtId="166" fontId="0" fillId="0" borderId="1" xfId="0" applyNumberFormat="1" applyFont="1" applyBorder="1"/>
    <xf numFmtId="166" fontId="0" fillId="0" borderId="2" xfId="0" applyNumberFormat="1" applyBorder="1"/>
    <xf numFmtId="166" fontId="0" fillId="0" borderId="2" xfId="0" applyNumberFormat="1" applyFont="1" applyBorder="1"/>
    <xf numFmtId="166" fontId="0" fillId="0" borderId="0" xfId="0" applyNumberFormat="1" applyAlignment="1">
      <alignment horizontal="center" wrapText="1"/>
    </xf>
    <xf numFmtId="166" fontId="2" fillId="2" borderId="1" xfId="0" applyNumberFormat="1" applyFont="1" applyFill="1" applyBorder="1"/>
    <xf numFmtId="166" fontId="3" fillId="0" borderId="0" xfId="0" applyNumberFormat="1" applyFont="1"/>
    <xf numFmtId="49" fontId="0" fillId="0" borderId="0" xfId="0" applyNumberFormat="1"/>
    <xf numFmtId="49" fontId="0" fillId="0" borderId="0" xfId="0" applyNumberFormat="1" applyFont="1"/>
    <xf numFmtId="166" fontId="0" fillId="0" borderId="0" xfId="0" applyNumberFormat="1" applyAlignment="1" quotePrefix="1">
      <alignment horizontal="left"/>
    </xf>
    <xf numFmtId="166" fontId="2" fillId="0" borderId="0" xfId="0" applyNumberFormat="1" applyFont="1"/>
    <xf numFmtId="49" fontId="0" fillId="0" borderId="0" xfId="0" applyNumberFormat="1" applyAlignment="1" quotePrefix="1">
      <alignment horizontal="left"/>
    </xf>
    <xf numFmtId="166" fontId="0" fillId="3" borderId="0" xfId="0" applyNumberFormat="1" applyFill="1"/>
    <xf numFmtId="167" fontId="2" fillId="2" borderId="1" xfId="0" applyNumberFormat="1" applyFont="1" applyFill="1" applyBorder="1" applyAlignment="1" quotePrefix="1">
      <alignment horizontal="center"/>
    </xf>
    <xf numFmtId="10" fontId="0" fillId="0" borderId="0" xfId="21" applyNumberFormat="1" applyFont="1" applyFill="1"/>
    <xf numFmtId="165" fontId="0" fillId="0" borderId="0" xfId="20" applyNumberFormat="1" applyFont="1" applyFill="1"/>
    <xf numFmtId="166" fontId="6" fillId="0" borderId="0" xfId="0" applyNumberFormat="1" applyFont="1"/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  <cellStyle name="Prosent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68"/>
  <sheetViews>
    <sheetView showGridLines="0" tabSelected="1" zoomScale="90" zoomScaleNormal="90" workbookViewId="0" topLeftCell="A30">
      <selection activeCell="A25" sqref="A25"/>
    </sheetView>
  </sheetViews>
  <sheetFormatPr defaultColWidth="14.00390625" defaultRowHeight="12.75"/>
  <cols>
    <col min="1" max="1" width="51.28125" style="4" customWidth="1"/>
    <col min="2" max="2" width="17.140625" style="4" bestFit="1" customWidth="1"/>
    <col min="3" max="11" width="14.00390625" style="4" customWidth="1"/>
    <col min="12" max="12" width="14.7109375" style="4" customWidth="1"/>
    <col min="13" max="18" width="14.00390625" style="4" customWidth="1"/>
    <col min="19" max="19" width="13.421875" style="4" customWidth="1"/>
    <col min="20" max="16384" width="14.00390625" style="4" customWidth="1"/>
  </cols>
  <sheetData>
    <row r="1" ht="15.6">
      <c r="A1" s="13" t="s">
        <v>66</v>
      </c>
    </row>
    <row r="2" ht="12.75">
      <c r="A2" s="16" t="s">
        <v>88</v>
      </c>
    </row>
    <row r="3" ht="12.75">
      <c r="A3" s="5" t="s">
        <v>32</v>
      </c>
    </row>
    <row r="4" ht="12.75">
      <c r="A4" s="16" t="s">
        <v>89</v>
      </c>
    </row>
    <row r="5" ht="12.75">
      <c r="A5" s="5" t="s">
        <v>90</v>
      </c>
    </row>
    <row r="6" ht="12.75">
      <c r="A6" s="16" t="s">
        <v>91</v>
      </c>
    </row>
    <row r="7" ht="12.75">
      <c r="A7" s="5"/>
    </row>
    <row r="8" spans="1:3" ht="12.75">
      <c r="A8" s="5"/>
      <c r="B8" s="11"/>
      <c r="C8" s="11"/>
    </row>
    <row r="9" spans="1:2" ht="12.75">
      <c r="A9" s="5" t="s">
        <v>37</v>
      </c>
      <c r="B9" s="4">
        <f>160000+160000</f>
        <v>320000</v>
      </c>
    </row>
    <row r="10" spans="1:2" ht="12.75">
      <c r="A10" s="5" t="s">
        <v>63</v>
      </c>
      <c r="B10" s="4">
        <v>341000</v>
      </c>
    </row>
    <row r="11" spans="1:2" ht="12.75">
      <c r="A11" s="5" t="s">
        <v>79</v>
      </c>
      <c r="B11" s="4">
        <v>376727</v>
      </c>
    </row>
    <row r="12" spans="1:2" ht="12.75">
      <c r="A12" s="5" t="s">
        <v>31</v>
      </c>
      <c r="B12" s="4">
        <f>SUM(B9:B11)</f>
        <v>1037727</v>
      </c>
    </row>
    <row r="13" spans="1:2" ht="12.75">
      <c r="A13" s="5" t="s">
        <v>64</v>
      </c>
      <c r="B13" s="4">
        <v>1150000</v>
      </c>
    </row>
    <row r="14" spans="1:2" ht="12.75">
      <c r="A14" s="5" t="s">
        <v>82</v>
      </c>
      <c r="B14" s="4">
        <f>B13-B12</f>
        <v>112273</v>
      </c>
    </row>
    <row r="16" ht="12.75">
      <c r="A16" s="5" t="s">
        <v>80</v>
      </c>
    </row>
    <row r="17" spans="1:5" ht="12.75">
      <c r="A17" s="5" t="s">
        <v>65</v>
      </c>
      <c r="E17" s="5"/>
    </row>
    <row r="18" ht="12.75">
      <c r="E18" s="5"/>
    </row>
    <row r="19" spans="1:2" ht="12.75">
      <c r="A19" s="5" t="s">
        <v>35</v>
      </c>
      <c r="B19" s="4">
        <v>320000</v>
      </c>
    </row>
    <row r="20" spans="1:3" ht="12.75">
      <c r="A20" s="5" t="s">
        <v>34</v>
      </c>
      <c r="B20" s="4">
        <v>341000</v>
      </c>
      <c r="C20" s="5"/>
    </row>
    <row r="21" spans="1:2" ht="12.75">
      <c r="A21" s="5" t="s">
        <v>83</v>
      </c>
      <c r="B21" s="4">
        <v>7534546</v>
      </c>
    </row>
    <row r="22" spans="1:3" ht="12.75">
      <c r="A22" s="16" t="s">
        <v>84</v>
      </c>
      <c r="B22" s="21">
        <v>0.05</v>
      </c>
      <c r="C22" s="5"/>
    </row>
    <row r="23" spans="1:10" ht="12.75">
      <c r="A23" s="5" t="s">
        <v>61</v>
      </c>
      <c r="B23" s="22">
        <f>B19+B20+(B21*B22)</f>
        <v>1037727.3</v>
      </c>
      <c r="C23" s="16" t="s">
        <v>77</v>
      </c>
      <c r="D23" s="5">
        <f>1150000-B23</f>
        <v>112272.69999999995</v>
      </c>
      <c r="E23" s="16" t="s">
        <v>81</v>
      </c>
      <c r="F23" s="5"/>
      <c r="G23" s="5"/>
      <c r="H23" s="5"/>
      <c r="I23" s="5"/>
      <c r="J23" s="19"/>
    </row>
    <row r="24" spans="1:2" ht="12.75">
      <c r="A24" s="5" t="s">
        <v>92</v>
      </c>
      <c r="B24" s="22"/>
    </row>
    <row r="25" spans="1:25" ht="16.8">
      <c r="A25" s="4" t="s">
        <v>93</v>
      </c>
      <c r="B25" s="6"/>
      <c r="O25" s="23" t="s">
        <v>85</v>
      </c>
      <c r="Y25" s="23"/>
    </row>
    <row r="26" spans="1:2" ht="12.75">
      <c r="A26" s="5"/>
      <c r="B26" s="6"/>
    </row>
    <row r="27" spans="1:32" ht="12.75">
      <c r="A27" s="12" t="s">
        <v>58</v>
      </c>
      <c r="B27" s="20">
        <v>2022</v>
      </c>
      <c r="C27" s="20">
        <f>B27+1</f>
        <v>2023</v>
      </c>
      <c r="D27" s="20">
        <f aca="true" t="shared" si="0" ref="D27:O27">C27+1</f>
        <v>2024</v>
      </c>
      <c r="E27" s="20">
        <f t="shared" si="0"/>
        <v>2025</v>
      </c>
      <c r="F27" s="20">
        <f t="shared" si="0"/>
        <v>2026</v>
      </c>
      <c r="G27" s="20">
        <f t="shared" si="0"/>
        <v>2027</v>
      </c>
      <c r="H27" s="20">
        <f t="shared" si="0"/>
        <v>2028</v>
      </c>
      <c r="I27" s="20">
        <f t="shared" si="0"/>
        <v>2029</v>
      </c>
      <c r="J27" s="20">
        <f t="shared" si="0"/>
        <v>2030</v>
      </c>
      <c r="K27" s="20">
        <f t="shared" si="0"/>
        <v>2031</v>
      </c>
      <c r="L27" s="20">
        <f t="shared" si="0"/>
        <v>2032</v>
      </c>
      <c r="M27" s="20">
        <f t="shared" si="0"/>
        <v>2033</v>
      </c>
      <c r="N27" s="20">
        <f t="shared" si="0"/>
        <v>2034</v>
      </c>
      <c r="O27" s="20">
        <f t="shared" si="0"/>
        <v>2035</v>
      </c>
      <c r="P27" s="20">
        <f aca="true" t="shared" si="1" ref="P27">O27+1</f>
        <v>2036</v>
      </c>
      <c r="Q27" s="20">
        <f aca="true" t="shared" si="2" ref="Q27:R27">P27+1</f>
        <v>2037</v>
      </c>
      <c r="R27" s="20">
        <f t="shared" si="2"/>
        <v>2038</v>
      </c>
      <c r="S27" s="20">
        <f aca="true" t="shared" si="3" ref="S27:T27">R27+1</f>
        <v>2039</v>
      </c>
      <c r="T27" s="20">
        <f t="shared" si="3"/>
        <v>2040</v>
      </c>
      <c r="U27" s="20">
        <f aca="true" t="shared" si="4" ref="U27">T27+1</f>
        <v>2041</v>
      </c>
      <c r="V27" s="20">
        <f aca="true" t="shared" si="5" ref="V27">U27+1</f>
        <v>2042</v>
      </c>
      <c r="W27" s="20">
        <f aca="true" t="shared" si="6" ref="W27">V27+1</f>
        <v>2043</v>
      </c>
      <c r="X27" s="20">
        <f aca="true" t="shared" si="7" ref="X27">W27+1</f>
        <v>2044</v>
      </c>
      <c r="Y27" s="20">
        <f aca="true" t="shared" si="8" ref="Y27:AF27">X27+1</f>
        <v>2045</v>
      </c>
      <c r="Z27" s="20">
        <f t="shared" si="8"/>
        <v>2046</v>
      </c>
      <c r="AA27" s="20">
        <f t="shared" si="8"/>
        <v>2047</v>
      </c>
      <c r="AB27" s="20">
        <f t="shared" si="8"/>
        <v>2048</v>
      </c>
      <c r="AC27" s="20">
        <f t="shared" si="8"/>
        <v>2049</v>
      </c>
      <c r="AD27" s="20">
        <f t="shared" si="8"/>
        <v>2050</v>
      </c>
      <c r="AE27" s="20">
        <f t="shared" si="8"/>
        <v>2051</v>
      </c>
      <c r="AF27" s="20">
        <f t="shared" si="8"/>
        <v>2052</v>
      </c>
    </row>
    <row r="28" spans="1:32" ht="12.75">
      <c r="A28" s="5" t="s">
        <v>49</v>
      </c>
      <c r="B28" s="4">
        <f>1150000</f>
        <v>1150000</v>
      </c>
      <c r="C28" s="4">
        <f>+B23+112273</f>
        <v>1150000.3</v>
      </c>
      <c r="D28" s="4">
        <f>+C28</f>
        <v>1150000.3</v>
      </c>
      <c r="E28" s="4">
        <f aca="true" t="shared" si="9" ref="E28:O28">+D28</f>
        <v>1150000.3</v>
      </c>
      <c r="F28" s="4">
        <f t="shared" si="9"/>
        <v>1150000.3</v>
      </c>
      <c r="G28" s="4">
        <f t="shared" si="9"/>
        <v>1150000.3</v>
      </c>
      <c r="H28" s="4">
        <f t="shared" si="9"/>
        <v>1150000.3</v>
      </c>
      <c r="I28" s="4">
        <f t="shared" si="9"/>
        <v>1150000.3</v>
      </c>
      <c r="J28" s="4">
        <f t="shared" si="9"/>
        <v>1150000.3</v>
      </c>
      <c r="K28" s="4">
        <f t="shared" si="9"/>
        <v>1150000.3</v>
      </c>
      <c r="L28" s="4">
        <f t="shared" si="9"/>
        <v>1150000.3</v>
      </c>
      <c r="M28" s="4">
        <f t="shared" si="9"/>
        <v>1150000.3</v>
      </c>
      <c r="N28" s="4">
        <f t="shared" si="9"/>
        <v>1150000.3</v>
      </c>
      <c r="O28" s="4">
        <f t="shared" si="9"/>
        <v>1150000.3</v>
      </c>
      <c r="P28" s="4">
        <f aca="true" t="shared" si="10" ref="P28">+O28</f>
        <v>1150000.3</v>
      </c>
      <c r="Q28" s="4">
        <f aca="true" t="shared" si="11" ref="Q28:R28">+P28</f>
        <v>1150000.3</v>
      </c>
      <c r="R28" s="4">
        <f t="shared" si="11"/>
        <v>1150000.3</v>
      </c>
      <c r="S28" s="4">
        <f>+R28</f>
        <v>1150000.3</v>
      </c>
      <c r="T28" s="4">
        <f>+S28</f>
        <v>1150000.3</v>
      </c>
      <c r="U28" s="4">
        <f>+T28</f>
        <v>1150000.3</v>
      </c>
      <c r="V28" s="4">
        <f>+U28</f>
        <v>1150000.3</v>
      </c>
      <c r="W28" s="4">
        <f>+V28</f>
        <v>1150000.3</v>
      </c>
      <c r="X28" s="4">
        <f>+W28</f>
        <v>1150000.3</v>
      </c>
      <c r="Y28" s="4">
        <f>+X28</f>
        <v>1150000.3</v>
      </c>
      <c r="Z28" s="4">
        <f>+Y28</f>
        <v>1150000.3</v>
      </c>
      <c r="AA28" s="4">
        <f>+Z28</f>
        <v>1150000.3</v>
      </c>
      <c r="AB28" s="4">
        <f>+AA28</f>
        <v>1150000.3</v>
      </c>
      <c r="AC28" s="4">
        <f>+AB28</f>
        <v>1150000.3</v>
      </c>
      <c r="AD28" s="4">
        <f>+AC28</f>
        <v>1150000.3</v>
      </c>
      <c r="AE28" s="4">
        <f>+AD28</f>
        <v>1150000.3</v>
      </c>
      <c r="AF28" s="4">
        <f>+AE28</f>
        <v>1150000.3</v>
      </c>
    </row>
    <row r="29" spans="1:32" ht="12.75">
      <c r="A29" s="5" t="s">
        <v>53</v>
      </c>
      <c r="B29" s="4">
        <v>-341000</v>
      </c>
      <c r="C29" s="4">
        <v>-341000</v>
      </c>
      <c r="D29" s="4">
        <f aca="true" t="shared" si="12" ref="D29:AF29">C29</f>
        <v>-341000</v>
      </c>
      <c r="E29" s="4">
        <f t="shared" si="12"/>
        <v>-341000</v>
      </c>
      <c r="F29" s="4">
        <f t="shared" si="12"/>
        <v>-341000</v>
      </c>
      <c r="G29" s="4">
        <f t="shared" si="12"/>
        <v>-341000</v>
      </c>
      <c r="H29" s="4">
        <f t="shared" si="12"/>
        <v>-341000</v>
      </c>
      <c r="I29" s="4">
        <f t="shared" si="12"/>
        <v>-341000</v>
      </c>
      <c r="J29" s="4">
        <f t="shared" si="12"/>
        <v>-341000</v>
      </c>
      <c r="K29" s="4">
        <f t="shared" si="12"/>
        <v>-341000</v>
      </c>
      <c r="L29" s="4">
        <f t="shared" si="12"/>
        <v>-341000</v>
      </c>
      <c r="M29" s="4">
        <f t="shared" si="12"/>
        <v>-341000</v>
      </c>
      <c r="N29" s="4">
        <f t="shared" si="12"/>
        <v>-341000</v>
      </c>
      <c r="O29" s="4">
        <f t="shared" si="12"/>
        <v>-341000</v>
      </c>
      <c r="P29" s="4">
        <f t="shared" si="12"/>
        <v>-341000</v>
      </c>
      <c r="Q29" s="4">
        <f t="shared" si="12"/>
        <v>-341000</v>
      </c>
      <c r="R29" s="4">
        <f t="shared" si="12"/>
        <v>-341000</v>
      </c>
      <c r="S29" s="4">
        <f t="shared" si="12"/>
        <v>-341000</v>
      </c>
      <c r="T29" s="4">
        <f t="shared" si="12"/>
        <v>-341000</v>
      </c>
      <c r="U29" s="4">
        <f t="shared" si="12"/>
        <v>-341000</v>
      </c>
      <c r="V29" s="4">
        <f t="shared" si="12"/>
        <v>-341000</v>
      </c>
      <c r="W29" s="4">
        <f t="shared" si="12"/>
        <v>-341000</v>
      </c>
      <c r="X29" s="4">
        <f t="shared" si="12"/>
        <v>-341000</v>
      </c>
      <c r="Y29" s="4">
        <f t="shared" si="12"/>
        <v>-341000</v>
      </c>
      <c r="Z29" s="4">
        <f t="shared" si="12"/>
        <v>-341000</v>
      </c>
      <c r="AA29" s="4">
        <f t="shared" si="12"/>
        <v>-341000</v>
      </c>
      <c r="AB29" s="4">
        <f t="shared" si="12"/>
        <v>-341000</v>
      </c>
      <c r="AC29" s="4">
        <f t="shared" si="12"/>
        <v>-341000</v>
      </c>
      <c r="AD29" s="4">
        <f t="shared" si="12"/>
        <v>-341000</v>
      </c>
      <c r="AE29" s="4">
        <f t="shared" si="12"/>
        <v>-341000</v>
      </c>
      <c r="AF29" s="4">
        <f>AE29+272200</f>
        <v>-68800</v>
      </c>
    </row>
    <row r="30" spans="1:32" ht="12.75">
      <c r="A30" s="5" t="s">
        <v>50</v>
      </c>
      <c r="B30" s="4">
        <v>-152355</v>
      </c>
      <c r="C30" s="4">
        <f>-$B$19</f>
        <v>-320000</v>
      </c>
      <c r="D30" s="4">
        <f aca="true" t="shared" si="13" ref="D30:AF30">-$B$19</f>
        <v>-320000</v>
      </c>
      <c r="E30" s="4">
        <f t="shared" si="13"/>
        <v>-320000</v>
      </c>
      <c r="F30" s="4">
        <f t="shared" si="13"/>
        <v>-320000</v>
      </c>
      <c r="G30" s="4">
        <f t="shared" si="13"/>
        <v>-320000</v>
      </c>
      <c r="H30" s="4">
        <f t="shared" si="13"/>
        <v>-320000</v>
      </c>
      <c r="I30" s="4">
        <f t="shared" si="13"/>
        <v>-320000</v>
      </c>
      <c r="J30" s="4">
        <f t="shared" si="13"/>
        <v>-320000</v>
      </c>
      <c r="K30" s="4">
        <f t="shared" si="13"/>
        <v>-320000</v>
      </c>
      <c r="L30" s="4">
        <f t="shared" si="13"/>
        <v>-320000</v>
      </c>
      <c r="M30" s="4">
        <f t="shared" si="13"/>
        <v>-320000</v>
      </c>
      <c r="N30" s="4">
        <f t="shared" si="13"/>
        <v>-320000</v>
      </c>
      <c r="O30" s="4">
        <f t="shared" si="13"/>
        <v>-320000</v>
      </c>
      <c r="P30" s="4">
        <f t="shared" si="13"/>
        <v>-320000</v>
      </c>
      <c r="Q30" s="4">
        <f t="shared" si="13"/>
        <v>-320000</v>
      </c>
      <c r="R30" s="4">
        <f t="shared" si="13"/>
        <v>-320000</v>
      </c>
      <c r="S30" s="4">
        <f t="shared" si="13"/>
        <v>-320000</v>
      </c>
      <c r="T30" s="4">
        <f t="shared" si="13"/>
        <v>-320000</v>
      </c>
      <c r="U30" s="4">
        <f t="shared" si="13"/>
        <v>-320000</v>
      </c>
      <c r="V30" s="4">
        <f t="shared" si="13"/>
        <v>-320000</v>
      </c>
      <c r="W30" s="4">
        <f t="shared" si="13"/>
        <v>-320000</v>
      </c>
      <c r="X30" s="4">
        <f t="shared" si="13"/>
        <v>-320000</v>
      </c>
      <c r="Y30" s="4">
        <f t="shared" si="13"/>
        <v>-320000</v>
      </c>
      <c r="Z30" s="4">
        <f t="shared" si="13"/>
        <v>-320000</v>
      </c>
      <c r="AA30" s="4">
        <f t="shared" si="13"/>
        <v>-320000</v>
      </c>
      <c r="AB30" s="4">
        <f t="shared" si="13"/>
        <v>-320000</v>
      </c>
      <c r="AC30" s="4">
        <f t="shared" si="13"/>
        <v>-320000</v>
      </c>
      <c r="AD30" s="4">
        <f t="shared" si="13"/>
        <v>-320000</v>
      </c>
      <c r="AE30" s="4">
        <f t="shared" si="13"/>
        <v>-320000</v>
      </c>
      <c r="AF30" s="4">
        <f t="shared" si="13"/>
        <v>-320000</v>
      </c>
    </row>
    <row r="31" spans="1:32" ht="12.75">
      <c r="A31" s="5" t="s">
        <v>38</v>
      </c>
      <c r="B31" s="4">
        <v>-298718</v>
      </c>
      <c r="C31" s="4">
        <f>+B41*$B$22</f>
        <v>-376727.30000000005</v>
      </c>
      <c r="D31" s="4">
        <f>+C41*$B$22</f>
        <v>-358352.4</v>
      </c>
      <c r="E31" s="4">
        <f aca="true" t="shared" si="14" ref="E31:O31">+D41*$B$22</f>
        <v>-334770.005</v>
      </c>
      <c r="F31" s="4">
        <f t="shared" si="14"/>
        <v>-310008.49025</v>
      </c>
      <c r="G31" s="4">
        <f t="shared" si="14"/>
        <v>-284008.8997625</v>
      </c>
      <c r="H31" s="4">
        <f>+G46*$B$22</f>
        <v>-256709.329750625</v>
      </c>
      <c r="I31" s="4">
        <f t="shared" si="14"/>
        <v>-228044.78123815625</v>
      </c>
      <c r="J31" s="4">
        <f t="shared" si="14"/>
        <v>-197947.00530006405</v>
      </c>
      <c r="K31" s="4">
        <f>+J41*$B$22</f>
        <v>-166344.34056506725</v>
      </c>
      <c r="L31" s="4">
        <f t="shared" si="14"/>
        <v>-133161.5425933206</v>
      </c>
      <c r="M31" s="4">
        <f t="shared" si="14"/>
        <v>-98319.60472298664</v>
      </c>
      <c r="N31" s="4">
        <f t="shared" si="14"/>
        <v>-61735.56995913596</v>
      </c>
      <c r="O31" s="4">
        <f t="shared" si="14"/>
        <v>-23322.333457092755</v>
      </c>
      <c r="P31" s="4">
        <f aca="true" t="shared" si="15" ref="P31">+O41*$B$22</f>
        <v>17011.56487005261</v>
      </c>
      <c r="Q31" s="4">
        <f aca="true" t="shared" si="16" ref="Q31:R31">+P41*$B$22</f>
        <v>59362.15811355524</v>
      </c>
      <c r="R31" s="4">
        <f t="shared" si="16"/>
        <v>103830.281019233</v>
      </c>
      <c r="S31" s="4">
        <f aca="true" t="shared" si="17" ref="S31:T31">+R41*$B$22</f>
        <v>150521.81007019465</v>
      </c>
      <c r="T31" s="4">
        <f t="shared" si="17"/>
        <v>199547.9155737044</v>
      </c>
      <c r="U31" s="4">
        <f aca="true" t="shared" si="18" ref="U31">+T41*$B$22</f>
        <v>251025.37635238963</v>
      </c>
      <c r="V31" s="4">
        <f aca="true" t="shared" si="19" ref="V31">+U41*$B$22</f>
        <v>305076.7601700091</v>
      </c>
      <c r="W31" s="4">
        <f aca="true" t="shared" si="20" ref="W31">+V41*$B$22</f>
        <v>361830.7631785096</v>
      </c>
      <c r="X31" s="4">
        <f aca="true" t="shared" si="21" ref="X31">+W41*$B$22</f>
        <v>421422.51633743505</v>
      </c>
      <c r="Y31" s="4">
        <f aca="true" t="shared" si="22" ref="Y31:AF31">+X41*$B$22</f>
        <v>483993.90715430677</v>
      </c>
      <c r="Z31" s="4">
        <f t="shared" si="22"/>
        <v>549693.9175120222</v>
      </c>
      <c r="AA31" s="4">
        <f t="shared" si="22"/>
        <v>618678.9783876233</v>
      </c>
      <c r="AB31" s="4">
        <f t="shared" si="22"/>
        <v>691113.3423070045</v>
      </c>
      <c r="AC31" s="4">
        <f t="shared" si="22"/>
        <v>767169.4744223547</v>
      </c>
      <c r="AD31" s="4">
        <f t="shared" si="22"/>
        <v>847028.4631434724</v>
      </c>
      <c r="AE31" s="4">
        <f t="shared" si="22"/>
        <v>930880.4513006461</v>
      </c>
      <c r="AF31" s="4">
        <f t="shared" si="22"/>
        <v>1018925.0888656784</v>
      </c>
    </row>
    <row r="32" spans="1:32" ht="12.75">
      <c r="A32" s="5" t="s">
        <v>51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1</v>
      </c>
      <c r="U32" s="4">
        <v>2</v>
      </c>
      <c r="V32" s="4">
        <v>3</v>
      </c>
      <c r="W32" s="4">
        <v>4</v>
      </c>
      <c r="X32" s="4">
        <v>5</v>
      </c>
      <c r="Y32" s="4">
        <v>6</v>
      </c>
      <c r="Z32" s="4">
        <v>7</v>
      </c>
      <c r="AA32" s="4">
        <v>8</v>
      </c>
      <c r="AB32" s="4">
        <v>9</v>
      </c>
      <c r="AC32" s="4">
        <v>10</v>
      </c>
      <c r="AD32" s="4">
        <v>11</v>
      </c>
      <c r="AE32" s="4">
        <v>12</v>
      </c>
      <c r="AF32" s="4">
        <v>13</v>
      </c>
    </row>
    <row r="33" spans="1:32" ht="12.75">
      <c r="A33" s="7" t="s">
        <v>52</v>
      </c>
      <c r="B33" s="8">
        <f>SUM(B28:B32)</f>
        <v>357927</v>
      </c>
      <c r="C33" s="8">
        <f>SUM(C28:C32)</f>
        <v>112273</v>
      </c>
      <c r="D33" s="8">
        <f aca="true" t="shared" si="23" ref="D33:L33">SUM(D28:D32)</f>
        <v>130647.90000000002</v>
      </c>
      <c r="E33" s="8">
        <f t="shared" si="23"/>
        <v>154230.29500000004</v>
      </c>
      <c r="F33" s="8">
        <f t="shared" si="23"/>
        <v>178991.80975000007</v>
      </c>
      <c r="G33" s="8">
        <f t="shared" si="23"/>
        <v>204991.40023750003</v>
      </c>
      <c r="H33" s="8">
        <f t="shared" si="23"/>
        <v>232290.97024937504</v>
      </c>
      <c r="I33" s="8">
        <f t="shared" si="23"/>
        <v>260955.5187618438</v>
      </c>
      <c r="J33" s="8">
        <f t="shared" si="23"/>
        <v>291053.294699936</v>
      </c>
      <c r="K33" s="8">
        <f t="shared" si="23"/>
        <v>322655.9594349328</v>
      </c>
      <c r="L33" s="8">
        <f t="shared" si="23"/>
        <v>355838.75740667945</v>
      </c>
      <c r="M33" s="8">
        <f aca="true" t="shared" si="24" ref="M33:P33">SUM(M28:M32)</f>
        <v>390680.6952770134</v>
      </c>
      <c r="N33" s="8">
        <f t="shared" si="24"/>
        <v>427264.7300408641</v>
      </c>
      <c r="O33" s="8">
        <f t="shared" si="24"/>
        <v>465677.9665429073</v>
      </c>
      <c r="P33" s="8">
        <f t="shared" si="24"/>
        <v>506011.86487005267</v>
      </c>
      <c r="Q33" s="8">
        <f aca="true" t="shared" si="25" ref="Q33:R33">SUM(Q28:Q32)</f>
        <v>548362.4581135553</v>
      </c>
      <c r="R33" s="8">
        <f t="shared" si="25"/>
        <v>592830.5810192331</v>
      </c>
      <c r="S33" s="8">
        <f aca="true" t="shared" si="26" ref="S33:T33">SUM(S28:S32)</f>
        <v>639522.1100701947</v>
      </c>
      <c r="T33" s="8">
        <f t="shared" si="26"/>
        <v>688549.2155737045</v>
      </c>
      <c r="U33" s="8">
        <f aca="true" t="shared" si="27" ref="U33:Y33">SUM(U28:U32)</f>
        <v>740027.6763523896</v>
      </c>
      <c r="V33" s="8">
        <f t="shared" si="27"/>
        <v>794080.0601700092</v>
      </c>
      <c r="W33" s="8">
        <f t="shared" si="27"/>
        <v>850835.0631785097</v>
      </c>
      <c r="X33" s="8">
        <f t="shared" si="27"/>
        <v>910427.816337435</v>
      </c>
      <c r="Y33" s="8">
        <f t="shared" si="27"/>
        <v>973000.2071543068</v>
      </c>
      <c r="Z33" s="8">
        <f aca="true" t="shared" si="28" ref="Z33:AB33">SUM(Z28:Z32)</f>
        <v>1038701.2175120222</v>
      </c>
      <c r="AA33" s="8">
        <f t="shared" si="28"/>
        <v>1107687.2783876234</v>
      </c>
      <c r="AB33" s="8">
        <f t="shared" si="28"/>
        <v>1180122.6423070044</v>
      </c>
      <c r="AC33" s="8">
        <f aca="true" t="shared" si="29" ref="AC33:AD33">SUM(AC28:AC32)</f>
        <v>1256179.7744223548</v>
      </c>
      <c r="AD33" s="8">
        <f t="shared" si="29"/>
        <v>1336039.7631434724</v>
      </c>
      <c r="AE33" s="8">
        <f aca="true" t="shared" si="30" ref="AE33:AF33">SUM(AE28:AE32)</f>
        <v>1419892.751300646</v>
      </c>
      <c r="AF33" s="8">
        <f t="shared" si="30"/>
        <v>1780138.3888656786</v>
      </c>
    </row>
    <row r="34" ht="12.75">
      <c r="A34" s="5"/>
    </row>
    <row r="35" spans="1:32" ht="12.75">
      <c r="A35" s="12" t="s">
        <v>57</v>
      </c>
      <c r="B35" s="20">
        <v>2022</v>
      </c>
      <c r="C35" s="20">
        <f>B35+1</f>
        <v>2023</v>
      </c>
      <c r="D35" s="20">
        <f aca="true" t="shared" si="31" ref="D35:O35">C35+1</f>
        <v>2024</v>
      </c>
      <c r="E35" s="20">
        <f t="shared" si="31"/>
        <v>2025</v>
      </c>
      <c r="F35" s="20">
        <f t="shared" si="31"/>
        <v>2026</v>
      </c>
      <c r="G35" s="20">
        <f t="shared" si="31"/>
        <v>2027</v>
      </c>
      <c r="H35" s="20">
        <f t="shared" si="31"/>
        <v>2028</v>
      </c>
      <c r="I35" s="20">
        <f t="shared" si="31"/>
        <v>2029</v>
      </c>
      <c r="J35" s="20">
        <f t="shared" si="31"/>
        <v>2030</v>
      </c>
      <c r="K35" s="20">
        <f t="shared" si="31"/>
        <v>2031</v>
      </c>
      <c r="L35" s="20">
        <f t="shared" si="31"/>
        <v>2032</v>
      </c>
      <c r="M35" s="20">
        <f t="shared" si="31"/>
        <v>2033</v>
      </c>
      <c r="N35" s="20">
        <f t="shared" si="31"/>
        <v>2034</v>
      </c>
      <c r="O35" s="20">
        <f t="shared" si="31"/>
        <v>2035</v>
      </c>
      <c r="P35" s="20">
        <f aca="true" t="shared" si="32" ref="P35">O35+1</f>
        <v>2036</v>
      </c>
      <c r="Q35" s="20">
        <f aca="true" t="shared" si="33" ref="Q35:R35">P35+1</f>
        <v>2037</v>
      </c>
      <c r="R35" s="20">
        <f t="shared" si="33"/>
        <v>2038</v>
      </c>
      <c r="S35" s="20">
        <f aca="true" t="shared" si="34" ref="S35:T35">R35+1</f>
        <v>2039</v>
      </c>
      <c r="T35" s="20">
        <f t="shared" si="34"/>
        <v>2040</v>
      </c>
      <c r="U35" s="20">
        <f aca="true" t="shared" si="35" ref="U35">T35+1</f>
        <v>2041</v>
      </c>
      <c r="V35" s="20">
        <f aca="true" t="shared" si="36" ref="V35">U35+1</f>
        <v>2042</v>
      </c>
      <c r="W35" s="20">
        <f aca="true" t="shared" si="37" ref="W35">V35+1</f>
        <v>2043</v>
      </c>
      <c r="X35" s="20">
        <f aca="true" t="shared" si="38" ref="X35">W35+1</f>
        <v>2044</v>
      </c>
      <c r="Y35" s="20">
        <f aca="true" t="shared" si="39" ref="Y35:AF35">X35+1</f>
        <v>2045</v>
      </c>
      <c r="Z35" s="20">
        <f t="shared" si="39"/>
        <v>2046</v>
      </c>
      <c r="AA35" s="20">
        <f t="shared" si="39"/>
        <v>2047</v>
      </c>
      <c r="AB35" s="20">
        <f t="shared" si="39"/>
        <v>2048</v>
      </c>
      <c r="AC35" s="20">
        <f t="shared" si="39"/>
        <v>2049</v>
      </c>
      <c r="AD35" s="20">
        <f t="shared" si="39"/>
        <v>2050</v>
      </c>
      <c r="AE35" s="20">
        <f t="shared" si="39"/>
        <v>2051</v>
      </c>
      <c r="AF35" s="20">
        <f t="shared" si="39"/>
        <v>2052</v>
      </c>
    </row>
    <row r="36" spans="1:32" ht="12.75">
      <c r="A36" s="5" t="s">
        <v>41</v>
      </c>
      <c r="B36" s="4">
        <v>9957800</v>
      </c>
      <c r="C36" s="4">
        <f>+B36+C29</f>
        <v>9616800</v>
      </c>
      <c r="D36" s="4">
        <f aca="true" t="shared" si="40" ref="D36:K36">+C36+D29</f>
        <v>9275800</v>
      </c>
      <c r="E36" s="4">
        <f>+D36+E29</f>
        <v>8934800</v>
      </c>
      <c r="F36" s="4">
        <f t="shared" si="40"/>
        <v>8593800</v>
      </c>
      <c r="G36" s="4">
        <f t="shared" si="40"/>
        <v>8252800</v>
      </c>
      <c r="H36" s="4">
        <f t="shared" si="40"/>
        <v>7911800</v>
      </c>
      <c r="I36" s="4">
        <f t="shared" si="40"/>
        <v>7570800</v>
      </c>
      <c r="J36" s="4">
        <f t="shared" si="40"/>
        <v>7229800</v>
      </c>
      <c r="K36" s="4">
        <f t="shared" si="40"/>
        <v>6888800</v>
      </c>
      <c r="L36" s="4">
        <f aca="true" t="shared" si="41" ref="L36:Q36">+K36+L29</f>
        <v>6547800</v>
      </c>
      <c r="M36" s="4">
        <f t="shared" si="41"/>
        <v>6206800</v>
      </c>
      <c r="N36" s="4">
        <f t="shared" si="41"/>
        <v>5865800</v>
      </c>
      <c r="O36" s="4">
        <f t="shared" si="41"/>
        <v>5524800</v>
      </c>
      <c r="P36" s="4">
        <f t="shared" si="41"/>
        <v>5183800</v>
      </c>
      <c r="Q36" s="4">
        <f t="shared" si="41"/>
        <v>4842800</v>
      </c>
      <c r="R36" s="4">
        <f>+Q36+R29</f>
        <v>4501800</v>
      </c>
      <c r="S36" s="4">
        <f>+R36+S29</f>
        <v>4160800</v>
      </c>
      <c r="T36" s="4">
        <f>+S36+T29</f>
        <v>3819800</v>
      </c>
      <c r="U36" s="4">
        <f aca="true" t="shared" si="42" ref="U36:AF36">+T36+U29</f>
        <v>3478800</v>
      </c>
      <c r="V36" s="4">
        <f t="shared" si="42"/>
        <v>3137800</v>
      </c>
      <c r="W36" s="4">
        <f t="shared" si="42"/>
        <v>2796800</v>
      </c>
      <c r="X36" s="4">
        <f t="shared" si="42"/>
        <v>2455800</v>
      </c>
      <c r="Y36" s="4">
        <f t="shared" si="42"/>
        <v>2114800</v>
      </c>
      <c r="Z36" s="4">
        <f t="shared" si="42"/>
        <v>1773800</v>
      </c>
      <c r="AA36" s="4">
        <f t="shared" si="42"/>
        <v>1432800</v>
      </c>
      <c r="AB36" s="4">
        <f t="shared" si="42"/>
        <v>1091800</v>
      </c>
      <c r="AC36" s="4">
        <f t="shared" si="42"/>
        <v>750800</v>
      </c>
      <c r="AD36" s="4">
        <f t="shared" si="42"/>
        <v>409800</v>
      </c>
      <c r="AE36" s="4">
        <f t="shared" si="42"/>
        <v>68800</v>
      </c>
      <c r="AF36" s="4">
        <f t="shared" si="42"/>
        <v>0</v>
      </c>
    </row>
    <row r="37" spans="1:32" ht="12.75">
      <c r="A37" s="5" t="s">
        <v>42</v>
      </c>
      <c r="B37" s="4">
        <v>0</v>
      </c>
      <c r="D37" s="4">
        <f aca="true" t="shared" si="43" ref="D37:O37">+C37</f>
        <v>0</v>
      </c>
      <c r="E37" s="4">
        <f t="shared" si="43"/>
        <v>0</v>
      </c>
      <c r="F37" s="4">
        <f t="shared" si="43"/>
        <v>0</v>
      </c>
      <c r="G37" s="4">
        <f t="shared" si="43"/>
        <v>0</v>
      </c>
      <c r="H37" s="4">
        <f t="shared" si="43"/>
        <v>0</v>
      </c>
      <c r="I37" s="4">
        <f t="shared" si="43"/>
        <v>0</v>
      </c>
      <c r="J37" s="4">
        <f t="shared" si="43"/>
        <v>0</v>
      </c>
      <c r="K37" s="4">
        <f t="shared" si="43"/>
        <v>0</v>
      </c>
      <c r="L37" s="4">
        <f t="shared" si="43"/>
        <v>0</v>
      </c>
      <c r="M37" s="4">
        <f t="shared" si="43"/>
        <v>0</v>
      </c>
      <c r="N37" s="4">
        <f t="shared" si="43"/>
        <v>0</v>
      </c>
      <c r="O37" s="4">
        <f t="shared" si="43"/>
        <v>0</v>
      </c>
      <c r="P37" s="4">
        <f aca="true" t="shared" si="44" ref="P37">+O37</f>
        <v>0</v>
      </c>
      <c r="Q37" s="4">
        <f aca="true" t="shared" si="45" ref="Q37:R37">+P37</f>
        <v>0</v>
      </c>
      <c r="R37" s="4">
        <f t="shared" si="45"/>
        <v>0</v>
      </c>
      <c r="S37" s="4">
        <f aca="true" t="shared" si="46" ref="S37:T37">+R37</f>
        <v>0</v>
      </c>
      <c r="T37" s="4">
        <f t="shared" si="46"/>
        <v>0</v>
      </c>
      <c r="U37" s="4">
        <f aca="true" t="shared" si="47" ref="U37">+T37</f>
        <v>0</v>
      </c>
      <c r="V37" s="4">
        <f aca="true" t="shared" si="48" ref="V37">+U37</f>
        <v>0</v>
      </c>
      <c r="W37" s="4">
        <f aca="true" t="shared" si="49" ref="W37">+V37</f>
        <v>0</v>
      </c>
      <c r="X37" s="4">
        <f aca="true" t="shared" si="50" ref="X37">+W37</f>
        <v>0</v>
      </c>
      <c r="Y37" s="4">
        <f aca="true" t="shared" si="51" ref="Y37:AF37">+X37</f>
        <v>0</v>
      </c>
      <c r="Z37" s="4">
        <f t="shared" si="51"/>
        <v>0</v>
      </c>
      <c r="AA37" s="4">
        <f t="shared" si="51"/>
        <v>0</v>
      </c>
      <c r="AB37" s="4">
        <f t="shared" si="51"/>
        <v>0</v>
      </c>
      <c r="AC37" s="4">
        <f t="shared" si="51"/>
        <v>0</v>
      </c>
      <c r="AD37" s="4">
        <f t="shared" si="51"/>
        <v>0</v>
      </c>
      <c r="AE37" s="4">
        <f t="shared" si="51"/>
        <v>0</v>
      </c>
      <c r="AF37" s="4">
        <f t="shared" si="51"/>
        <v>0</v>
      </c>
    </row>
    <row r="38" spans="1:32" ht="12.75">
      <c r="A38" s="5" t="s">
        <v>55</v>
      </c>
      <c r="B38" s="4">
        <v>0</v>
      </c>
      <c r="C38" s="4">
        <f>+B38-C51</f>
        <v>0</v>
      </c>
      <c r="D38" s="4">
        <f>+C38-D51</f>
        <v>0</v>
      </c>
      <c r="E38" s="4">
        <f aca="true" t="shared" si="52" ref="E38:O38">+D38-E51</f>
        <v>0</v>
      </c>
      <c r="F38" s="4">
        <f>+E38-F51</f>
        <v>0</v>
      </c>
      <c r="G38" s="4">
        <f t="shared" si="52"/>
        <v>0</v>
      </c>
      <c r="H38" s="4">
        <f t="shared" si="52"/>
        <v>0</v>
      </c>
      <c r="I38" s="4">
        <f t="shared" si="52"/>
        <v>0</v>
      </c>
      <c r="J38" s="4">
        <f t="shared" si="52"/>
        <v>0</v>
      </c>
      <c r="K38" s="4">
        <f t="shared" si="52"/>
        <v>0</v>
      </c>
      <c r="L38" s="4">
        <f t="shared" si="52"/>
        <v>0</v>
      </c>
      <c r="M38" s="4">
        <f>+L38-M51</f>
        <v>0</v>
      </c>
      <c r="N38" s="4">
        <f t="shared" si="52"/>
        <v>0</v>
      </c>
      <c r="O38" s="4">
        <f t="shared" si="52"/>
        <v>0</v>
      </c>
      <c r="P38" s="4">
        <f aca="true" t="shared" si="53" ref="P38">+O38-P51</f>
        <v>0</v>
      </c>
      <c r="Q38" s="4">
        <f aca="true" t="shared" si="54" ref="Q38:R38">+P38-Q51</f>
        <v>0</v>
      </c>
      <c r="R38" s="4">
        <f t="shared" si="54"/>
        <v>0</v>
      </c>
      <c r="S38" s="4">
        <f aca="true" t="shared" si="55" ref="S38:T38">+R38-S51</f>
        <v>0</v>
      </c>
      <c r="T38" s="4">
        <f>+S38-T51</f>
        <v>0</v>
      </c>
      <c r="U38" s="4">
        <f aca="true" t="shared" si="56" ref="U38">+T38-U51</f>
        <v>0</v>
      </c>
      <c r="V38" s="4">
        <f aca="true" t="shared" si="57" ref="V38">+U38-V51</f>
        <v>0</v>
      </c>
      <c r="W38" s="4">
        <f aca="true" t="shared" si="58" ref="W38">+V38-W51</f>
        <v>0</v>
      </c>
      <c r="X38" s="4">
        <f aca="true" t="shared" si="59" ref="X38">+W38-X51</f>
        <v>0</v>
      </c>
      <c r="Y38" s="4">
        <f aca="true" t="shared" si="60" ref="Y38:AF38">+X38-Y51</f>
        <v>0</v>
      </c>
      <c r="Z38" s="4">
        <f t="shared" si="60"/>
        <v>0</v>
      </c>
      <c r="AA38" s="4">
        <f t="shared" si="60"/>
        <v>0</v>
      </c>
      <c r="AB38" s="4">
        <f t="shared" si="60"/>
        <v>0</v>
      </c>
      <c r="AC38" s="4">
        <f t="shared" si="60"/>
        <v>0</v>
      </c>
      <c r="AD38" s="4">
        <f t="shared" si="60"/>
        <v>0</v>
      </c>
      <c r="AE38" s="4">
        <f t="shared" si="60"/>
        <v>0</v>
      </c>
      <c r="AF38" s="4">
        <f t="shared" si="60"/>
        <v>0</v>
      </c>
    </row>
    <row r="39" spans="1:32" ht="12.75">
      <c r="A39" s="5" t="s">
        <v>43</v>
      </c>
      <c r="B39" s="4">
        <v>60619</v>
      </c>
      <c r="C39" s="4">
        <v>30000</v>
      </c>
      <c r="D39" s="4">
        <f aca="true" t="shared" si="61" ref="D39:O39">+C39</f>
        <v>30000</v>
      </c>
      <c r="E39" s="4">
        <f t="shared" si="61"/>
        <v>30000</v>
      </c>
      <c r="F39" s="4">
        <f t="shared" si="61"/>
        <v>30000</v>
      </c>
      <c r="G39" s="4">
        <f t="shared" si="61"/>
        <v>30000</v>
      </c>
      <c r="H39" s="4">
        <f t="shared" si="61"/>
        <v>30000</v>
      </c>
      <c r="I39" s="4">
        <f t="shared" si="61"/>
        <v>30000</v>
      </c>
      <c r="J39" s="4">
        <f t="shared" si="61"/>
        <v>30000</v>
      </c>
      <c r="K39" s="4">
        <f t="shared" si="61"/>
        <v>30000</v>
      </c>
      <c r="L39" s="4">
        <f t="shared" si="61"/>
        <v>30000</v>
      </c>
      <c r="M39" s="4">
        <f t="shared" si="61"/>
        <v>30000</v>
      </c>
      <c r="N39" s="4">
        <f t="shared" si="61"/>
        <v>30000</v>
      </c>
      <c r="O39" s="4">
        <f t="shared" si="61"/>
        <v>30000</v>
      </c>
      <c r="P39" s="4">
        <f aca="true" t="shared" si="62" ref="P39">+O39</f>
        <v>30000</v>
      </c>
      <c r="Q39" s="4">
        <f aca="true" t="shared" si="63" ref="Q39:R39">+P39</f>
        <v>30000</v>
      </c>
      <c r="R39" s="4">
        <f t="shared" si="63"/>
        <v>30000</v>
      </c>
      <c r="S39" s="4">
        <f aca="true" t="shared" si="64" ref="S39:T39">+R39</f>
        <v>30000</v>
      </c>
      <c r="T39" s="4">
        <f t="shared" si="64"/>
        <v>30000</v>
      </c>
      <c r="U39" s="4">
        <f aca="true" t="shared" si="65" ref="U39">+T39</f>
        <v>30000</v>
      </c>
      <c r="V39" s="4">
        <f aca="true" t="shared" si="66" ref="V39">+U39</f>
        <v>30000</v>
      </c>
      <c r="W39" s="4">
        <f aca="true" t="shared" si="67" ref="W39">+V39</f>
        <v>30000</v>
      </c>
      <c r="X39" s="4">
        <f aca="true" t="shared" si="68" ref="X39">+W39</f>
        <v>30000</v>
      </c>
      <c r="Y39" s="4">
        <f aca="true" t="shared" si="69" ref="Y39:AF39">+X39</f>
        <v>30000</v>
      </c>
      <c r="Z39" s="4">
        <f t="shared" si="69"/>
        <v>30000</v>
      </c>
      <c r="AA39" s="4">
        <f t="shared" si="69"/>
        <v>30000</v>
      </c>
      <c r="AB39" s="4">
        <f t="shared" si="69"/>
        <v>30000</v>
      </c>
      <c r="AC39" s="4">
        <f t="shared" si="69"/>
        <v>30000</v>
      </c>
      <c r="AD39" s="4">
        <f t="shared" si="69"/>
        <v>30000</v>
      </c>
      <c r="AE39" s="4">
        <f t="shared" si="69"/>
        <v>30000</v>
      </c>
      <c r="AF39" s="4">
        <f t="shared" si="69"/>
        <v>30000</v>
      </c>
    </row>
    <row r="40" spans="1:32" ht="12.75">
      <c r="A40" s="9" t="s">
        <v>59</v>
      </c>
      <c r="B40" s="10">
        <f>SUM(B36:B39)</f>
        <v>10018419</v>
      </c>
      <c r="C40" s="10">
        <f>SUM(C36:C39)</f>
        <v>9646800</v>
      </c>
      <c r="D40" s="10">
        <f>SUM(D36:D39)</f>
        <v>9305800</v>
      </c>
      <c r="E40" s="10">
        <f aca="true" t="shared" si="70" ref="E40:L40">SUM(E36:E39)</f>
        <v>8964800</v>
      </c>
      <c r="F40" s="10">
        <f t="shared" si="70"/>
        <v>8623800</v>
      </c>
      <c r="G40" s="10">
        <f t="shared" si="70"/>
        <v>8282800</v>
      </c>
      <c r="H40" s="10">
        <f t="shared" si="70"/>
        <v>7941800</v>
      </c>
      <c r="I40" s="10">
        <f t="shared" si="70"/>
        <v>7600800</v>
      </c>
      <c r="J40" s="10">
        <f t="shared" si="70"/>
        <v>7259800</v>
      </c>
      <c r="K40" s="10">
        <f t="shared" si="70"/>
        <v>6918800</v>
      </c>
      <c r="L40" s="10">
        <f t="shared" si="70"/>
        <v>6577800</v>
      </c>
      <c r="M40" s="10">
        <f aca="true" t="shared" si="71" ref="M40:P40">SUM(M36:M39)</f>
        <v>6236800</v>
      </c>
      <c r="N40" s="10">
        <f t="shared" si="71"/>
        <v>5895800</v>
      </c>
      <c r="O40" s="10">
        <f t="shared" si="71"/>
        <v>5554800</v>
      </c>
      <c r="P40" s="10">
        <f t="shared" si="71"/>
        <v>5213800</v>
      </c>
      <c r="Q40" s="10">
        <f aca="true" t="shared" si="72" ref="Q40:R40">SUM(Q36:Q39)</f>
        <v>4872800</v>
      </c>
      <c r="R40" s="10">
        <f t="shared" si="72"/>
        <v>4531800</v>
      </c>
      <c r="S40" s="10">
        <f aca="true" t="shared" si="73" ref="S40:T40">SUM(S36:S39)</f>
        <v>4190800</v>
      </c>
      <c r="T40" s="10">
        <f t="shared" si="73"/>
        <v>3849800</v>
      </c>
      <c r="U40" s="10">
        <f aca="true" t="shared" si="74" ref="U40:Y40">SUM(U36:U39)</f>
        <v>3508800</v>
      </c>
      <c r="V40" s="10">
        <f t="shared" si="74"/>
        <v>3167800</v>
      </c>
      <c r="W40" s="10">
        <f t="shared" si="74"/>
        <v>2826800</v>
      </c>
      <c r="X40" s="10">
        <f t="shared" si="74"/>
        <v>2485800</v>
      </c>
      <c r="Y40" s="10">
        <f t="shared" si="74"/>
        <v>2144800</v>
      </c>
      <c r="Z40" s="10">
        <f aca="true" t="shared" si="75" ref="Z40:AB40">SUM(Z36:Z39)</f>
        <v>1803800</v>
      </c>
      <c r="AA40" s="10">
        <f t="shared" si="75"/>
        <v>1462800</v>
      </c>
      <c r="AB40" s="10">
        <f t="shared" si="75"/>
        <v>1121800</v>
      </c>
      <c r="AC40" s="10">
        <f aca="true" t="shared" si="76" ref="AC40:AD40">SUM(AC36:AC39)</f>
        <v>780800</v>
      </c>
      <c r="AD40" s="10">
        <f t="shared" si="76"/>
        <v>439800</v>
      </c>
      <c r="AE40" s="10">
        <f aca="true" t="shared" si="77" ref="AE40:AF40">SUM(AE36:AE39)</f>
        <v>98800</v>
      </c>
      <c r="AF40" s="10">
        <f t="shared" si="77"/>
        <v>30000</v>
      </c>
    </row>
    <row r="41" spans="1:32" ht="12.75">
      <c r="A41" s="5" t="s">
        <v>44</v>
      </c>
      <c r="B41" s="17">
        <v>-7534546</v>
      </c>
      <c r="C41" s="17">
        <f>+B41+C57</f>
        <v>-7167048</v>
      </c>
      <c r="D41" s="17">
        <f>+C41+D57</f>
        <v>-6695400.1</v>
      </c>
      <c r="E41" s="17">
        <f>+D41+E57</f>
        <v>-6200169.805</v>
      </c>
      <c r="F41" s="17">
        <f>+E41+F57</f>
        <v>-5680177.99525</v>
      </c>
      <c r="G41" s="17">
        <f>+F41+G57</f>
        <v>-5134186.5950125</v>
      </c>
      <c r="H41" s="17">
        <f>+G46+H57</f>
        <v>-4560895.624763125</v>
      </c>
      <c r="I41" s="17">
        <f aca="true" t="shared" si="78" ref="F41:J41">+H41+I57</f>
        <v>-3958940.1060012807</v>
      </c>
      <c r="J41" s="17">
        <f t="shared" si="78"/>
        <v>-3326886.811301345</v>
      </c>
      <c r="K41" s="17">
        <f>+J41+K57</f>
        <v>-2663230.851866412</v>
      </c>
      <c r="L41" s="17">
        <f>+K41+L57</f>
        <v>-1966392.0944597325</v>
      </c>
      <c r="M41" s="17">
        <f>+L41+M57</f>
        <v>-1234711.3991827192</v>
      </c>
      <c r="N41" s="17">
        <f>+M41+N57</f>
        <v>-466446.6691418551</v>
      </c>
      <c r="O41" s="17">
        <f>+N41+O57</f>
        <v>340231.2974010522</v>
      </c>
      <c r="P41" s="17">
        <f aca="true" t="shared" si="79" ref="P41">+O41+P57</f>
        <v>1187243.1622711048</v>
      </c>
      <c r="Q41" s="17">
        <f aca="true" t="shared" si="80" ref="Q41:R41">+P41+Q57</f>
        <v>2076605.62038466</v>
      </c>
      <c r="R41" s="17">
        <f t="shared" si="80"/>
        <v>3010436.201403893</v>
      </c>
      <c r="S41" s="17">
        <f aca="true" t="shared" si="81" ref="S41:T41">+R41+S57</f>
        <v>3990958.3114740876</v>
      </c>
      <c r="T41" s="17">
        <f t="shared" si="81"/>
        <v>5020507.527047792</v>
      </c>
      <c r="U41" s="17">
        <f aca="true" t="shared" si="82" ref="U41">+T41+U57</f>
        <v>6101535.203400182</v>
      </c>
      <c r="V41" s="17">
        <f aca="true" t="shared" si="83" ref="V41">+U41+V57</f>
        <v>7236615.263570191</v>
      </c>
      <c r="W41" s="17">
        <f aca="true" t="shared" si="84" ref="W41">+V41+W57</f>
        <v>8428450.3267487</v>
      </c>
      <c r="X41" s="17">
        <f aca="true" t="shared" si="85" ref="X41">+W41+X57</f>
        <v>9679878.143086135</v>
      </c>
      <c r="Y41" s="17">
        <f aca="true" t="shared" si="86" ref="Y41:AF41">+X41+Y57</f>
        <v>10993878.350240443</v>
      </c>
      <c r="Z41" s="17">
        <f t="shared" si="86"/>
        <v>12373579.567752466</v>
      </c>
      <c r="AA41" s="17">
        <f t="shared" si="86"/>
        <v>13822266.846140089</v>
      </c>
      <c r="AB41" s="17">
        <f t="shared" si="86"/>
        <v>15343389.488447092</v>
      </c>
      <c r="AC41" s="17">
        <f t="shared" si="86"/>
        <v>16940569.262869447</v>
      </c>
      <c r="AD41" s="17">
        <f t="shared" si="86"/>
        <v>18617609.02601292</v>
      </c>
      <c r="AE41" s="17">
        <f t="shared" si="86"/>
        <v>20378501.777313568</v>
      </c>
      <c r="AF41" s="17">
        <f t="shared" si="86"/>
        <v>22227440.166179247</v>
      </c>
    </row>
    <row r="42" spans="1:32" ht="12.75">
      <c r="A42" s="5" t="s">
        <v>45</v>
      </c>
      <c r="B42" s="4">
        <v>-3896</v>
      </c>
      <c r="C42" s="4">
        <v>-30000</v>
      </c>
      <c r="D42" s="4">
        <v>-30000</v>
      </c>
      <c r="E42" s="4">
        <v>-30000</v>
      </c>
      <c r="F42" s="4">
        <v>-30000</v>
      </c>
      <c r="G42" s="4">
        <v>-30000</v>
      </c>
      <c r="H42" s="4">
        <v>-30000</v>
      </c>
      <c r="I42" s="4">
        <v>-30000</v>
      </c>
      <c r="J42" s="4">
        <v>-30000</v>
      </c>
      <c r="K42" s="4">
        <v>-30000</v>
      </c>
      <c r="L42" s="4">
        <v>-30000</v>
      </c>
      <c r="M42" s="4">
        <v>-30000</v>
      </c>
      <c r="N42" s="4">
        <v>-30000</v>
      </c>
      <c r="O42" s="4">
        <v>-30000</v>
      </c>
      <c r="P42" s="4">
        <v>-30000</v>
      </c>
      <c r="Q42" s="4">
        <v>-30000</v>
      </c>
      <c r="R42" s="4">
        <v>-30000</v>
      </c>
      <c r="S42" s="4">
        <v>-30000</v>
      </c>
      <c r="T42" s="4">
        <v>-30000</v>
      </c>
      <c r="U42" s="4">
        <v>-30000</v>
      </c>
      <c r="V42" s="4">
        <v>-30000</v>
      </c>
      <c r="W42" s="4">
        <v>-30000</v>
      </c>
      <c r="X42" s="4">
        <v>-30000</v>
      </c>
      <c r="Y42" s="4">
        <v>-30000</v>
      </c>
      <c r="Z42" s="4">
        <v>-30000</v>
      </c>
      <c r="AA42" s="4">
        <v>-30000</v>
      </c>
      <c r="AB42" s="4">
        <v>-30000</v>
      </c>
      <c r="AC42" s="4">
        <v>-30000</v>
      </c>
      <c r="AD42" s="4">
        <v>-30000</v>
      </c>
      <c r="AE42" s="4">
        <v>-30000</v>
      </c>
      <c r="AF42" s="4">
        <v>-30000</v>
      </c>
    </row>
    <row r="43" spans="1:32" ht="12.75">
      <c r="A43" s="5" t="s">
        <v>46</v>
      </c>
      <c r="B43" s="4">
        <v>-142498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</row>
    <row r="44" spans="1:32" ht="12.75">
      <c r="A44" s="16" t="s">
        <v>76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ht="12.75">
      <c r="A45" s="9" t="s">
        <v>60</v>
      </c>
      <c r="B45" s="10">
        <f aca="true" t="shared" si="87" ref="B45:L45">SUM(B41:B44)</f>
        <v>-7680940</v>
      </c>
      <c r="C45" s="10">
        <f>SUM(C41:C44)</f>
        <v>-7197048</v>
      </c>
      <c r="D45" s="10">
        <f>SUM(D41:D44)</f>
        <v>-6725400.1</v>
      </c>
      <c r="E45" s="10">
        <f t="shared" si="87"/>
        <v>-6230169.805</v>
      </c>
      <c r="F45" s="10">
        <f>SUM(F41:F44)</f>
        <v>-5710177.99525</v>
      </c>
      <c r="G45" s="10">
        <f>SUM(G41:G44)</f>
        <v>-5164186.5950125</v>
      </c>
      <c r="H45" s="10">
        <f t="shared" si="87"/>
        <v>-4590895.624763125</v>
      </c>
      <c r="I45" s="10">
        <f t="shared" si="87"/>
        <v>-3988940.1060012807</v>
      </c>
      <c r="J45" s="10">
        <f>SUM(J41:J44)</f>
        <v>-3356886.811301345</v>
      </c>
      <c r="K45" s="10">
        <f>SUM(K41:K44)</f>
        <v>-2693230.851866412</v>
      </c>
      <c r="L45" s="10">
        <f t="shared" si="87"/>
        <v>-1996392.0944597325</v>
      </c>
      <c r="M45" s="10">
        <f aca="true" t="shared" si="88" ref="M45:P45">SUM(M41:M44)</f>
        <v>-1264711.3991827192</v>
      </c>
      <c r="N45" s="10">
        <f t="shared" si="88"/>
        <v>-496446.6691418551</v>
      </c>
      <c r="O45" s="10">
        <f t="shared" si="88"/>
        <v>310231.2974010522</v>
      </c>
      <c r="P45" s="10">
        <f t="shared" si="88"/>
        <v>1157243.1622711048</v>
      </c>
      <c r="Q45" s="10">
        <f aca="true" t="shared" si="89" ref="Q45:R45">SUM(Q41:Q44)</f>
        <v>2046605.62038466</v>
      </c>
      <c r="R45" s="10">
        <f t="shared" si="89"/>
        <v>2980436.201403893</v>
      </c>
      <c r="S45" s="10">
        <f aca="true" t="shared" si="90" ref="S45:T45">SUM(S41:S44)</f>
        <v>3960958.3114740876</v>
      </c>
      <c r="T45" s="10">
        <f t="shared" si="90"/>
        <v>4990507.527047792</v>
      </c>
      <c r="U45" s="10">
        <f aca="true" t="shared" si="91" ref="U45:Y45">SUM(U41:U44)</f>
        <v>6071535.203400182</v>
      </c>
      <c r="V45" s="10">
        <f t="shared" si="91"/>
        <v>7206615.263570191</v>
      </c>
      <c r="W45" s="10">
        <f t="shared" si="91"/>
        <v>8398450.3267487</v>
      </c>
      <c r="X45" s="10">
        <f t="shared" si="91"/>
        <v>9649878.143086135</v>
      </c>
      <c r="Y45" s="10">
        <f t="shared" si="91"/>
        <v>10963878.350240443</v>
      </c>
      <c r="Z45" s="10">
        <f aca="true" t="shared" si="92" ref="Z45:AB45">SUM(Z41:Z44)</f>
        <v>12343579.567752466</v>
      </c>
      <c r="AA45" s="10">
        <f t="shared" si="92"/>
        <v>13792266.846140089</v>
      </c>
      <c r="AB45" s="10">
        <f t="shared" si="92"/>
        <v>15313389.488447092</v>
      </c>
      <c r="AC45" s="10">
        <f aca="true" t="shared" si="93" ref="AC45:AD45">SUM(AC41:AC44)</f>
        <v>16910569.262869447</v>
      </c>
      <c r="AD45" s="10">
        <f t="shared" si="93"/>
        <v>18587609.02601292</v>
      </c>
      <c r="AE45" s="10">
        <f aca="true" t="shared" si="94" ref="AE45:AF45">SUM(AE41:AE44)</f>
        <v>20348501.777313568</v>
      </c>
      <c r="AF45" s="10">
        <f t="shared" si="94"/>
        <v>22197440.166179247</v>
      </c>
    </row>
    <row r="46" spans="1:7" ht="12.75">
      <c r="A46" s="5"/>
      <c r="G46" s="17">
        <f>+F41+G57</f>
        <v>-5134186.5950125</v>
      </c>
    </row>
    <row r="47" spans="1:32" ht="12.75">
      <c r="A47" s="7" t="s">
        <v>47</v>
      </c>
      <c r="B47" s="8">
        <f>+B40+B45</f>
        <v>2337479</v>
      </c>
      <c r="C47" s="8">
        <f>+C40+C45</f>
        <v>2449752</v>
      </c>
      <c r="D47" s="8">
        <f aca="true" t="shared" si="95" ref="D47:K47">+D40+D45</f>
        <v>2580399.9000000004</v>
      </c>
      <c r="E47" s="8">
        <f>+E40+E45</f>
        <v>2734630.1950000003</v>
      </c>
      <c r="F47" s="8">
        <f t="shared" si="95"/>
        <v>2913622.0047500003</v>
      </c>
      <c r="G47" s="8">
        <f t="shared" si="95"/>
        <v>3118613.4049875</v>
      </c>
      <c r="H47" s="8">
        <f t="shared" si="95"/>
        <v>3350904.3752368754</v>
      </c>
      <c r="I47" s="8">
        <f t="shared" si="95"/>
        <v>3611859.8939987193</v>
      </c>
      <c r="J47" s="8">
        <f t="shared" si="95"/>
        <v>3902913.188698655</v>
      </c>
      <c r="K47" s="8">
        <f t="shared" si="95"/>
        <v>4225569.148133588</v>
      </c>
      <c r="L47" s="8">
        <f aca="true" t="shared" si="96" ref="L47:S47">+L40+L45</f>
        <v>4581407.905540267</v>
      </c>
      <c r="M47" s="8">
        <f t="shared" si="96"/>
        <v>4972088.600817281</v>
      </c>
      <c r="N47" s="8">
        <f t="shared" si="96"/>
        <v>5399353.330858145</v>
      </c>
      <c r="O47" s="8">
        <f>+O40+O45</f>
        <v>5865031.297401052</v>
      </c>
      <c r="P47" s="8">
        <f t="shared" si="96"/>
        <v>6371043.162271105</v>
      </c>
      <c r="Q47" s="8">
        <f t="shared" si="96"/>
        <v>6919405.62038466</v>
      </c>
      <c r="R47" s="8">
        <f t="shared" si="96"/>
        <v>7512236.2014038935</v>
      </c>
      <c r="S47" s="8">
        <f t="shared" si="96"/>
        <v>8151758.311474088</v>
      </c>
      <c r="T47" s="8">
        <f aca="true" t="shared" si="97" ref="T47:Y47">+T40+T45</f>
        <v>8840307.527047792</v>
      </c>
      <c r="U47" s="8">
        <f t="shared" si="97"/>
        <v>9580335.203400182</v>
      </c>
      <c r="V47" s="8">
        <f t="shared" si="97"/>
        <v>10374415.263570191</v>
      </c>
      <c r="W47" s="8">
        <f t="shared" si="97"/>
        <v>11225250.3267487</v>
      </c>
      <c r="X47" s="8">
        <f t="shared" si="97"/>
        <v>12135678.143086135</v>
      </c>
      <c r="Y47" s="8">
        <f t="shared" si="97"/>
        <v>13108678.350240443</v>
      </c>
      <c r="Z47" s="8">
        <f aca="true" t="shared" si="98" ref="Z47:AB47">+Z40+Z45</f>
        <v>14147379.567752466</v>
      </c>
      <c r="AA47" s="8">
        <f t="shared" si="98"/>
        <v>15255066.846140089</v>
      </c>
      <c r="AB47" s="8">
        <f t="shared" si="98"/>
        <v>16435189.488447092</v>
      </c>
      <c r="AC47" s="8">
        <f aca="true" t="shared" si="99" ref="AC47:AD47">+AC40+AC45</f>
        <v>17691369.262869447</v>
      </c>
      <c r="AD47" s="8">
        <f t="shared" si="99"/>
        <v>19027409.02601292</v>
      </c>
      <c r="AE47" s="8">
        <f aca="true" t="shared" si="100" ref="AE47:AF47">+AE40+AE45</f>
        <v>20447301.777313568</v>
      </c>
      <c r="AF47" s="8">
        <f t="shared" si="100"/>
        <v>22227440.166179247</v>
      </c>
    </row>
    <row r="48" spans="1:32" ht="12.75">
      <c r="A48" s="5"/>
      <c r="B48" s="4">
        <v>0</v>
      </c>
      <c r="C48" s="4">
        <f>+B47+C33-C47</f>
        <v>0</v>
      </c>
      <c r="D48" s="4">
        <f>+C47+D33-D47</f>
        <v>0</v>
      </c>
      <c r="E48" s="4">
        <f>+D47+E33-E47</f>
        <v>0</v>
      </c>
      <c r="F48" s="4">
        <f>+E47+F33-F47</f>
        <v>0</v>
      </c>
      <c r="G48" s="4">
        <f aca="true" t="shared" si="101" ref="G48:O48">+F47+G33-G47</f>
        <v>0</v>
      </c>
      <c r="H48" s="4">
        <f t="shared" si="101"/>
        <v>0</v>
      </c>
      <c r="I48" s="4">
        <f t="shared" si="101"/>
        <v>0</v>
      </c>
      <c r="J48" s="4">
        <f t="shared" si="101"/>
        <v>0</v>
      </c>
      <c r="K48" s="4">
        <f t="shared" si="101"/>
        <v>0</v>
      </c>
      <c r="L48" s="4">
        <f t="shared" si="101"/>
        <v>0</v>
      </c>
      <c r="M48" s="4">
        <f>+L47+M33-M47</f>
        <v>0</v>
      </c>
      <c r="N48" s="4">
        <f t="shared" si="101"/>
        <v>0</v>
      </c>
      <c r="O48" s="4">
        <f t="shared" si="101"/>
        <v>0</v>
      </c>
      <c r="P48" s="4">
        <f aca="true" t="shared" si="102" ref="P48">+O47+P33-P47</f>
        <v>0</v>
      </c>
      <c r="Q48" s="4">
        <f aca="true" t="shared" si="103" ref="Q48:R48">+P47+Q33-Q47</f>
        <v>0</v>
      </c>
      <c r="R48" s="4">
        <f t="shared" si="103"/>
        <v>0</v>
      </c>
      <c r="S48" s="4">
        <f aca="true" t="shared" si="104" ref="S48:T48">+R47+S33-S47</f>
        <v>0</v>
      </c>
      <c r="T48" s="4">
        <f t="shared" si="104"/>
        <v>0</v>
      </c>
      <c r="U48" s="4">
        <f aca="true" t="shared" si="105" ref="U48">+T47+U33-U47</f>
        <v>0</v>
      </c>
      <c r="V48" s="4">
        <f aca="true" t="shared" si="106" ref="V48">+U47+V33-V47</f>
        <v>0</v>
      </c>
      <c r="W48" s="4">
        <f aca="true" t="shared" si="107" ref="W48">+V47+W33-W47</f>
        <v>0</v>
      </c>
      <c r="X48" s="4">
        <f aca="true" t="shared" si="108" ref="X48">+W47+X33-X47</f>
        <v>0</v>
      </c>
      <c r="Y48" s="4">
        <f aca="true" t="shared" si="109" ref="Y48:AF48">+X47+Y33-Y47</f>
        <v>0</v>
      </c>
      <c r="Z48" s="4">
        <f t="shared" si="109"/>
        <v>0</v>
      </c>
      <c r="AA48" s="4">
        <f t="shared" si="109"/>
        <v>0</v>
      </c>
      <c r="AB48" s="4">
        <f t="shared" si="109"/>
        <v>0</v>
      </c>
      <c r="AC48" s="4">
        <f t="shared" si="109"/>
        <v>0</v>
      </c>
      <c r="AD48" s="4">
        <f t="shared" si="109"/>
        <v>0</v>
      </c>
      <c r="AE48" s="4">
        <f t="shared" si="109"/>
        <v>0</v>
      </c>
      <c r="AF48" s="4">
        <f t="shared" si="109"/>
        <v>0</v>
      </c>
    </row>
    <row r="49" spans="1:32" ht="12.75">
      <c r="A49" s="12" t="s">
        <v>33</v>
      </c>
      <c r="B49" s="20">
        <v>2022</v>
      </c>
      <c r="C49" s="20">
        <f>B49+1</f>
        <v>2023</v>
      </c>
      <c r="D49" s="20">
        <f aca="true" t="shared" si="110" ref="D49:O49">C49+1</f>
        <v>2024</v>
      </c>
      <c r="E49" s="20">
        <f t="shared" si="110"/>
        <v>2025</v>
      </c>
      <c r="F49" s="20">
        <f t="shared" si="110"/>
        <v>2026</v>
      </c>
      <c r="G49" s="20">
        <f t="shared" si="110"/>
        <v>2027</v>
      </c>
      <c r="H49" s="20">
        <f t="shared" si="110"/>
        <v>2028</v>
      </c>
      <c r="I49" s="20">
        <f t="shared" si="110"/>
        <v>2029</v>
      </c>
      <c r="J49" s="20">
        <f t="shared" si="110"/>
        <v>2030</v>
      </c>
      <c r="K49" s="20">
        <f t="shared" si="110"/>
        <v>2031</v>
      </c>
      <c r="L49" s="20">
        <f t="shared" si="110"/>
        <v>2032</v>
      </c>
      <c r="M49" s="20">
        <f t="shared" si="110"/>
        <v>2033</v>
      </c>
      <c r="N49" s="20">
        <f t="shared" si="110"/>
        <v>2034</v>
      </c>
      <c r="O49" s="20">
        <f t="shared" si="110"/>
        <v>2035</v>
      </c>
      <c r="P49" s="20">
        <f aca="true" t="shared" si="111" ref="P49">O49+1</f>
        <v>2036</v>
      </c>
      <c r="Q49" s="20">
        <f aca="true" t="shared" si="112" ref="Q49:R49">P49+1</f>
        <v>2037</v>
      </c>
      <c r="R49" s="20">
        <f t="shared" si="112"/>
        <v>2038</v>
      </c>
      <c r="S49" s="20">
        <f aca="true" t="shared" si="113" ref="S49:T49">R49+1</f>
        <v>2039</v>
      </c>
      <c r="T49" s="20">
        <f t="shared" si="113"/>
        <v>2040</v>
      </c>
      <c r="U49" s="20">
        <f aca="true" t="shared" si="114" ref="U49">T49+1</f>
        <v>2041</v>
      </c>
      <c r="V49" s="20">
        <f aca="true" t="shared" si="115" ref="V49">U49+1</f>
        <v>2042</v>
      </c>
      <c r="W49" s="20">
        <f aca="true" t="shared" si="116" ref="W49">V49+1</f>
        <v>2043</v>
      </c>
      <c r="X49" s="20">
        <f aca="true" t="shared" si="117" ref="X49">W49+1</f>
        <v>2044</v>
      </c>
      <c r="Y49" s="20">
        <f aca="true" t="shared" si="118" ref="Y49:AF49">X49+1</f>
        <v>2045</v>
      </c>
      <c r="Z49" s="20">
        <f t="shared" si="118"/>
        <v>2046</v>
      </c>
      <c r="AA49" s="20">
        <f t="shared" si="118"/>
        <v>2047</v>
      </c>
      <c r="AB49" s="20">
        <f t="shared" si="118"/>
        <v>2048</v>
      </c>
      <c r="AC49" s="20">
        <f t="shared" si="118"/>
        <v>2049</v>
      </c>
      <c r="AD49" s="20">
        <f t="shared" si="118"/>
        <v>2050</v>
      </c>
      <c r="AE49" s="20">
        <f t="shared" si="118"/>
        <v>2051</v>
      </c>
      <c r="AF49" s="20">
        <f t="shared" si="118"/>
        <v>2052</v>
      </c>
    </row>
    <row r="50" spans="1:32" ht="12.75">
      <c r="A50" s="5" t="s">
        <v>36</v>
      </c>
      <c r="B50" s="4">
        <f>+B28</f>
        <v>1150000</v>
      </c>
      <c r="C50" s="4">
        <f aca="true" t="shared" si="119" ref="C50:L50">+C28</f>
        <v>1150000.3</v>
      </c>
      <c r="D50" s="4">
        <f t="shared" si="119"/>
        <v>1150000.3</v>
      </c>
      <c r="E50" s="4">
        <f t="shared" si="119"/>
        <v>1150000.3</v>
      </c>
      <c r="F50" s="4">
        <f t="shared" si="119"/>
        <v>1150000.3</v>
      </c>
      <c r="G50" s="4">
        <f t="shared" si="119"/>
        <v>1150000.3</v>
      </c>
      <c r="H50" s="4">
        <f t="shared" si="119"/>
        <v>1150000.3</v>
      </c>
      <c r="I50" s="4">
        <f t="shared" si="119"/>
        <v>1150000.3</v>
      </c>
      <c r="J50" s="4">
        <f t="shared" si="119"/>
        <v>1150000.3</v>
      </c>
      <c r="K50" s="4">
        <f t="shared" si="119"/>
        <v>1150000.3</v>
      </c>
      <c r="L50" s="4">
        <f t="shared" si="119"/>
        <v>1150000.3</v>
      </c>
      <c r="M50" s="4">
        <f aca="true" t="shared" si="120" ref="M50:P50">+M28</f>
        <v>1150000.3</v>
      </c>
      <c r="N50" s="4">
        <f t="shared" si="120"/>
        <v>1150000.3</v>
      </c>
      <c r="O50" s="4">
        <f t="shared" si="120"/>
        <v>1150000.3</v>
      </c>
      <c r="P50" s="4">
        <f t="shared" si="120"/>
        <v>1150000.3</v>
      </c>
      <c r="Q50" s="4">
        <f aca="true" t="shared" si="121" ref="Q50:R50">+Q28</f>
        <v>1150000.3</v>
      </c>
      <c r="R50" s="4">
        <f t="shared" si="121"/>
        <v>1150000.3</v>
      </c>
      <c r="S50" s="4">
        <f aca="true" t="shared" si="122" ref="S50:T50">+S28</f>
        <v>1150000.3</v>
      </c>
      <c r="T50" s="4">
        <f t="shared" si="122"/>
        <v>1150000.3</v>
      </c>
      <c r="U50" s="4">
        <f aca="true" t="shared" si="123" ref="U50:Y50">+U28</f>
        <v>1150000.3</v>
      </c>
      <c r="V50" s="4">
        <f t="shared" si="123"/>
        <v>1150000.3</v>
      </c>
      <c r="W50" s="4">
        <f t="shared" si="123"/>
        <v>1150000.3</v>
      </c>
      <c r="X50" s="4">
        <f t="shared" si="123"/>
        <v>1150000.3</v>
      </c>
      <c r="Y50" s="4">
        <f t="shared" si="123"/>
        <v>1150000.3</v>
      </c>
      <c r="Z50" s="4">
        <f aca="true" t="shared" si="124" ref="Z50:AB50">+Z28</f>
        <v>1150000.3</v>
      </c>
      <c r="AA50" s="4">
        <f t="shared" si="124"/>
        <v>1150000.3</v>
      </c>
      <c r="AB50" s="4">
        <f t="shared" si="124"/>
        <v>1150000.3</v>
      </c>
      <c r="AC50" s="4">
        <f aca="true" t="shared" si="125" ref="AC50:AD50">+AC28</f>
        <v>1150000.3</v>
      </c>
      <c r="AD50" s="4">
        <f t="shared" si="125"/>
        <v>1150000.3</v>
      </c>
      <c r="AE50" s="4">
        <f aca="true" t="shared" si="126" ref="AE50:AF50">+AE28</f>
        <v>1150000.3</v>
      </c>
      <c r="AF50" s="4">
        <f t="shared" si="126"/>
        <v>1150000.3</v>
      </c>
    </row>
    <row r="51" spans="1:32" ht="12.75">
      <c r="A51" s="5" t="s">
        <v>39</v>
      </c>
      <c r="B51" s="4">
        <v>0</v>
      </c>
      <c r="C51" s="4">
        <v>0</v>
      </c>
      <c r="D51" s="4">
        <v>0</v>
      </c>
      <c r="E51" s="4">
        <v>0</v>
      </c>
      <c r="F51" s="5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ht="12.75">
      <c r="A52" s="5" t="s">
        <v>37</v>
      </c>
      <c r="B52" s="4">
        <f>+B30</f>
        <v>-152355</v>
      </c>
      <c r="C52" s="4">
        <f>-B19</f>
        <v>-320000</v>
      </c>
      <c r="D52" s="4">
        <f aca="true" t="shared" si="127" ref="D52:O52">+C52</f>
        <v>-320000</v>
      </c>
      <c r="E52" s="4">
        <f t="shared" si="127"/>
        <v>-320000</v>
      </c>
      <c r="F52" s="4">
        <f t="shared" si="127"/>
        <v>-320000</v>
      </c>
      <c r="G52" s="4">
        <f t="shared" si="127"/>
        <v>-320000</v>
      </c>
      <c r="H52" s="4">
        <f t="shared" si="127"/>
        <v>-320000</v>
      </c>
      <c r="I52" s="4">
        <f t="shared" si="127"/>
        <v>-320000</v>
      </c>
      <c r="J52" s="4">
        <f t="shared" si="127"/>
        <v>-320000</v>
      </c>
      <c r="K52" s="4">
        <f t="shared" si="127"/>
        <v>-320000</v>
      </c>
      <c r="L52" s="4">
        <f t="shared" si="127"/>
        <v>-320000</v>
      </c>
      <c r="M52" s="4">
        <f t="shared" si="127"/>
        <v>-320000</v>
      </c>
      <c r="N52" s="4">
        <f t="shared" si="127"/>
        <v>-320000</v>
      </c>
      <c r="O52" s="4">
        <f t="shared" si="127"/>
        <v>-320000</v>
      </c>
      <c r="P52" s="4">
        <f aca="true" t="shared" si="128" ref="P52">+O52</f>
        <v>-320000</v>
      </c>
      <c r="Q52" s="4">
        <f aca="true" t="shared" si="129" ref="Q52:R52">+P52</f>
        <v>-320000</v>
      </c>
      <c r="R52" s="4">
        <f t="shared" si="129"/>
        <v>-320000</v>
      </c>
      <c r="S52" s="4">
        <f aca="true" t="shared" si="130" ref="S52:T52">+R52</f>
        <v>-320000</v>
      </c>
      <c r="T52" s="4">
        <f t="shared" si="130"/>
        <v>-320000</v>
      </c>
      <c r="U52" s="4">
        <f aca="true" t="shared" si="131" ref="U52">+T52</f>
        <v>-320000</v>
      </c>
      <c r="V52" s="4">
        <f aca="true" t="shared" si="132" ref="V52">+U52</f>
        <v>-320000</v>
      </c>
      <c r="W52" s="4">
        <f aca="true" t="shared" si="133" ref="W52">+V52</f>
        <v>-320000</v>
      </c>
      <c r="X52" s="4">
        <f aca="true" t="shared" si="134" ref="X52">+W52</f>
        <v>-320000</v>
      </c>
      <c r="Y52" s="4">
        <f aca="true" t="shared" si="135" ref="Y52:AF52">+X52</f>
        <v>-320000</v>
      </c>
      <c r="Z52" s="4">
        <f t="shared" si="135"/>
        <v>-320000</v>
      </c>
      <c r="AA52" s="4">
        <f t="shared" si="135"/>
        <v>-320000</v>
      </c>
      <c r="AB52" s="4">
        <f t="shared" si="135"/>
        <v>-320000</v>
      </c>
      <c r="AC52" s="4">
        <f t="shared" si="135"/>
        <v>-320000</v>
      </c>
      <c r="AD52" s="4">
        <f t="shared" si="135"/>
        <v>-320000</v>
      </c>
      <c r="AE52" s="4">
        <f t="shared" si="135"/>
        <v>-320000</v>
      </c>
      <c r="AF52" s="4">
        <f t="shared" si="135"/>
        <v>-320000</v>
      </c>
    </row>
    <row r="53" spans="1:32" ht="12.75">
      <c r="A53" s="5" t="s">
        <v>40</v>
      </c>
      <c r="B53" s="4">
        <f>B31</f>
        <v>-298718</v>
      </c>
      <c r="C53" s="4">
        <f>-B21*B22</f>
        <v>-376727.30000000005</v>
      </c>
      <c r="D53" s="4">
        <f>C41*$B$22</f>
        <v>-358352.4</v>
      </c>
      <c r="E53" s="4">
        <f aca="true" t="shared" si="136" ref="E53:T53">D41*$B$22</f>
        <v>-334770.005</v>
      </c>
      <c r="F53" s="4">
        <f t="shared" si="136"/>
        <v>-310008.49025</v>
      </c>
      <c r="G53" s="4">
        <f t="shared" si="136"/>
        <v>-284008.8997625</v>
      </c>
      <c r="H53" s="4">
        <f t="shared" si="136"/>
        <v>-256709.329750625</v>
      </c>
      <c r="I53" s="4">
        <f t="shared" si="136"/>
        <v>-228044.78123815625</v>
      </c>
      <c r="J53" s="4">
        <f t="shared" si="136"/>
        <v>-197947.00530006405</v>
      </c>
      <c r="K53" s="4">
        <f t="shared" si="136"/>
        <v>-166344.34056506725</v>
      </c>
      <c r="L53" s="4">
        <f t="shared" si="136"/>
        <v>-133161.5425933206</v>
      </c>
      <c r="M53" s="4">
        <f t="shared" si="136"/>
        <v>-98319.60472298664</v>
      </c>
      <c r="N53" s="4">
        <f t="shared" si="136"/>
        <v>-61735.56995913596</v>
      </c>
      <c r="O53" s="4">
        <f t="shared" si="136"/>
        <v>-23322.333457092755</v>
      </c>
      <c r="P53" s="4">
        <f t="shared" si="136"/>
        <v>17011.56487005261</v>
      </c>
      <c r="Q53" s="4">
        <f t="shared" si="136"/>
        <v>59362.15811355524</v>
      </c>
      <c r="R53" s="4">
        <f t="shared" si="136"/>
        <v>103830.281019233</v>
      </c>
      <c r="S53" s="4">
        <f t="shared" si="136"/>
        <v>150521.81007019465</v>
      </c>
      <c r="T53" s="4">
        <f t="shared" si="136"/>
        <v>199547.9155737044</v>
      </c>
      <c r="U53" s="4">
        <f aca="true" t="shared" si="137" ref="U53">T41*$B$22</f>
        <v>251025.37635238963</v>
      </c>
      <c r="V53" s="4">
        <f aca="true" t="shared" si="138" ref="V53">U41*$B$22</f>
        <v>305076.7601700091</v>
      </c>
      <c r="W53" s="4">
        <f aca="true" t="shared" si="139" ref="W53">V41*$B$22</f>
        <v>361830.7631785096</v>
      </c>
      <c r="X53" s="4">
        <f aca="true" t="shared" si="140" ref="X53">W41*$B$22</f>
        <v>421422.51633743505</v>
      </c>
      <c r="Y53" s="4">
        <f aca="true" t="shared" si="141" ref="Y53:AF53">X41*$B$22</f>
        <v>483993.90715430677</v>
      </c>
      <c r="Z53" s="4">
        <f t="shared" si="141"/>
        <v>549693.9175120222</v>
      </c>
      <c r="AA53" s="4">
        <f t="shared" si="141"/>
        <v>618678.9783876233</v>
      </c>
      <c r="AB53" s="4">
        <f t="shared" si="141"/>
        <v>691113.3423070045</v>
      </c>
      <c r="AC53" s="4">
        <f t="shared" si="141"/>
        <v>767169.4744223547</v>
      </c>
      <c r="AD53" s="4">
        <f t="shared" si="141"/>
        <v>847028.4631434724</v>
      </c>
      <c r="AE53" s="4">
        <f t="shared" si="141"/>
        <v>930880.4513006461</v>
      </c>
      <c r="AF53" s="4">
        <f t="shared" si="141"/>
        <v>1018925.0888656784</v>
      </c>
    </row>
    <row r="54" spans="1:32" ht="12.75">
      <c r="A54" s="5" t="s">
        <v>48</v>
      </c>
      <c r="B54" s="5">
        <v>0</v>
      </c>
      <c r="C54" s="17">
        <f>+B37+B43+B44+B39+B42</f>
        <v>-85775</v>
      </c>
      <c r="D54" s="17">
        <f>+C37+C43+C44+C39+C42</f>
        <v>0</v>
      </c>
      <c r="E54" s="17">
        <f>+D37+D43+D44+D39+D42</f>
        <v>0</v>
      </c>
      <c r="F54" s="17">
        <f aca="true" t="shared" si="142" ref="F54:L54">+E37+E43+E44+E39+E42</f>
        <v>0</v>
      </c>
      <c r="G54" s="17">
        <f t="shared" si="142"/>
        <v>0</v>
      </c>
      <c r="H54" s="17">
        <f t="shared" si="142"/>
        <v>0</v>
      </c>
      <c r="I54" s="17">
        <f t="shared" si="142"/>
        <v>0</v>
      </c>
      <c r="J54" s="17">
        <f t="shared" si="142"/>
        <v>0</v>
      </c>
      <c r="K54" s="17">
        <f t="shared" si="142"/>
        <v>0</v>
      </c>
      <c r="L54" s="17">
        <f t="shared" si="142"/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1</v>
      </c>
      <c r="U54" s="4">
        <v>2</v>
      </c>
      <c r="V54" s="4">
        <v>3</v>
      </c>
      <c r="W54" s="4">
        <v>4</v>
      </c>
      <c r="X54" s="4">
        <v>5</v>
      </c>
      <c r="Y54" s="4">
        <v>6</v>
      </c>
      <c r="Z54" s="4">
        <v>7</v>
      </c>
      <c r="AA54" s="4">
        <v>8</v>
      </c>
      <c r="AB54" s="4">
        <v>9</v>
      </c>
      <c r="AC54" s="4">
        <v>10</v>
      </c>
      <c r="AD54" s="4">
        <v>11</v>
      </c>
      <c r="AE54" s="4">
        <v>12</v>
      </c>
      <c r="AF54" s="4">
        <v>13</v>
      </c>
    </row>
    <row r="55" spans="1:32" ht="12.75">
      <c r="A55" s="7" t="s">
        <v>56</v>
      </c>
      <c r="B55" s="8">
        <f>SUM(B50:B54)</f>
        <v>698927</v>
      </c>
      <c r="C55" s="8">
        <f aca="true" t="shared" si="143" ref="C55:G55">SUM(C50:C54)</f>
        <v>367498</v>
      </c>
      <c r="D55" s="8">
        <f>SUM(D50:D54)</f>
        <v>471647.9</v>
      </c>
      <c r="E55" s="8">
        <f t="shared" si="143"/>
        <v>495230.29500000004</v>
      </c>
      <c r="F55" s="8">
        <f t="shared" si="143"/>
        <v>519991.8097500001</v>
      </c>
      <c r="G55" s="8">
        <f t="shared" si="143"/>
        <v>545991.4002375</v>
      </c>
      <c r="H55" s="8">
        <f aca="true" t="shared" si="144" ref="H55:L55">SUM(H50:H54)</f>
        <v>573290.9702493751</v>
      </c>
      <c r="I55" s="8">
        <f t="shared" si="144"/>
        <v>601955.5187618438</v>
      </c>
      <c r="J55" s="8">
        <f>SUM(J50:J54)</f>
        <v>632053.2946999359</v>
      </c>
      <c r="K55" s="8">
        <f t="shared" si="144"/>
        <v>663655.9594349328</v>
      </c>
      <c r="L55" s="8">
        <f t="shared" si="144"/>
        <v>696838.7574066794</v>
      </c>
      <c r="M55" s="8">
        <f aca="true" t="shared" si="145" ref="M55:P55">SUM(M50:M54)</f>
        <v>731680.6952770134</v>
      </c>
      <c r="N55" s="8">
        <f t="shared" si="145"/>
        <v>768264.7300408641</v>
      </c>
      <c r="O55" s="8">
        <f t="shared" si="145"/>
        <v>806677.9665429073</v>
      </c>
      <c r="P55" s="8">
        <f t="shared" si="145"/>
        <v>847011.8648700527</v>
      </c>
      <c r="Q55" s="8">
        <f aca="true" t="shared" si="146" ref="Q55:R55">SUM(Q50:Q54)</f>
        <v>889362.4581135553</v>
      </c>
      <c r="R55" s="8">
        <f t="shared" si="146"/>
        <v>933830.5810192331</v>
      </c>
      <c r="S55" s="8">
        <f aca="true" t="shared" si="147" ref="S55:T55">SUM(S50:S54)</f>
        <v>980522.1100701947</v>
      </c>
      <c r="T55" s="8">
        <f t="shared" si="147"/>
        <v>1029549.2155737045</v>
      </c>
      <c r="U55" s="8">
        <f aca="true" t="shared" si="148" ref="U55:Y55">SUM(U50:U54)</f>
        <v>1081027.6763523896</v>
      </c>
      <c r="V55" s="8">
        <f t="shared" si="148"/>
        <v>1135080.0601700093</v>
      </c>
      <c r="W55" s="8">
        <f t="shared" si="148"/>
        <v>1191835.0631785097</v>
      </c>
      <c r="X55" s="8">
        <f t="shared" si="148"/>
        <v>1251427.816337435</v>
      </c>
      <c r="Y55" s="8">
        <f t="shared" si="148"/>
        <v>1314000.2071543068</v>
      </c>
      <c r="Z55" s="8">
        <f aca="true" t="shared" si="149" ref="Z55:AB55">SUM(Z50:Z54)</f>
        <v>1379701.2175120222</v>
      </c>
      <c r="AA55" s="8">
        <f t="shared" si="149"/>
        <v>1448687.2783876234</v>
      </c>
      <c r="AB55" s="8">
        <f t="shared" si="149"/>
        <v>1521122.6423070044</v>
      </c>
      <c r="AC55" s="8">
        <f aca="true" t="shared" si="150" ref="AC55:AD55">SUM(AC50:AC54)</f>
        <v>1597179.7744223548</v>
      </c>
      <c r="AD55" s="8">
        <f t="shared" si="150"/>
        <v>1677039.7631434724</v>
      </c>
      <c r="AE55" s="8">
        <f aca="true" t="shared" si="151" ref="AE55:AF55">SUM(AE50:AE54)</f>
        <v>1760892.751300646</v>
      </c>
      <c r="AF55" s="8">
        <f t="shared" si="151"/>
        <v>1848938.3888656786</v>
      </c>
    </row>
    <row r="56" spans="1:32" ht="12.75">
      <c r="A56" s="5" t="s">
        <v>54</v>
      </c>
      <c r="B56" s="4">
        <f>+B31-B53</f>
        <v>0</v>
      </c>
      <c r="C56" s="4">
        <f>B41*$B$22-C53</f>
        <v>0</v>
      </c>
      <c r="D56" s="4">
        <f>C41*$B$22-D53</f>
        <v>0</v>
      </c>
      <c r="E56" s="4">
        <f aca="true" t="shared" si="152" ref="E56:O56">D41*$B$22-E53</f>
        <v>0</v>
      </c>
      <c r="F56" s="4">
        <f>E41*$B$22-F53</f>
        <v>0</v>
      </c>
      <c r="G56" s="4">
        <f>F41*$B$22-G53</f>
        <v>0</v>
      </c>
      <c r="H56" s="4">
        <f>G46*$B$22-H53</f>
        <v>0</v>
      </c>
      <c r="I56" s="4">
        <f t="shared" si="152"/>
        <v>0</v>
      </c>
      <c r="J56" s="4">
        <f>I41*$B$22-J53</f>
        <v>0</v>
      </c>
      <c r="K56" s="4">
        <f t="shared" si="152"/>
        <v>0</v>
      </c>
      <c r="L56" s="4">
        <f t="shared" si="152"/>
        <v>0</v>
      </c>
      <c r="M56" s="4">
        <f t="shared" si="152"/>
        <v>0</v>
      </c>
      <c r="N56" s="4">
        <f t="shared" si="152"/>
        <v>0</v>
      </c>
      <c r="O56" s="4">
        <f t="shared" si="152"/>
        <v>0</v>
      </c>
      <c r="P56" s="4">
        <f aca="true" t="shared" si="153" ref="P56">O41*$B$22-P53</f>
        <v>0</v>
      </c>
      <c r="Q56" s="4">
        <f aca="true" t="shared" si="154" ref="Q56:R56">P41*$B$22-Q53</f>
        <v>0</v>
      </c>
      <c r="R56" s="4">
        <f t="shared" si="154"/>
        <v>0</v>
      </c>
      <c r="S56" s="4">
        <f aca="true" t="shared" si="155" ref="S56:T56">R41*$B$22-S53</f>
        <v>0</v>
      </c>
      <c r="T56" s="4">
        <f t="shared" si="155"/>
        <v>0</v>
      </c>
      <c r="U56" s="4">
        <f aca="true" t="shared" si="156" ref="U56">T41*$B$22-U53</f>
        <v>0</v>
      </c>
      <c r="V56" s="4">
        <f aca="true" t="shared" si="157" ref="V56">U41*$B$22-V53</f>
        <v>0</v>
      </c>
      <c r="W56" s="4">
        <f aca="true" t="shared" si="158" ref="W56">V41*$B$22-W53</f>
        <v>0</v>
      </c>
      <c r="X56" s="4">
        <f aca="true" t="shared" si="159" ref="X56">W41*$B$22-X53</f>
        <v>0</v>
      </c>
      <c r="Y56" s="4">
        <f aca="true" t="shared" si="160" ref="Y56:AF56">X41*$B$22-Y53</f>
        <v>0</v>
      </c>
      <c r="Z56" s="4">
        <f t="shared" si="160"/>
        <v>0</v>
      </c>
      <c r="AA56" s="4">
        <f t="shared" si="160"/>
        <v>0</v>
      </c>
      <c r="AB56" s="4">
        <f t="shared" si="160"/>
        <v>0</v>
      </c>
      <c r="AC56" s="4">
        <f t="shared" si="160"/>
        <v>0</v>
      </c>
      <c r="AD56" s="4">
        <f t="shared" si="160"/>
        <v>0</v>
      </c>
      <c r="AE56" s="4">
        <f t="shared" si="160"/>
        <v>0</v>
      </c>
      <c r="AF56" s="4">
        <f t="shared" si="160"/>
        <v>0</v>
      </c>
    </row>
    <row r="57" spans="1:32" ht="12.75">
      <c r="A57" s="7" t="s">
        <v>69</v>
      </c>
      <c r="B57" s="8">
        <f>+B55+B56</f>
        <v>698927</v>
      </c>
      <c r="C57" s="8">
        <f>+C55+C56</f>
        <v>367498</v>
      </c>
      <c r="D57" s="8">
        <f>+D55+D56</f>
        <v>471647.9</v>
      </c>
      <c r="E57" s="8">
        <f aca="true" t="shared" si="161" ref="E57:K57">+E55+E56</f>
        <v>495230.29500000004</v>
      </c>
      <c r="F57" s="8">
        <f>+F55+F56</f>
        <v>519991.8097500001</v>
      </c>
      <c r="G57" s="8">
        <f>+G55+G56</f>
        <v>545991.4002375</v>
      </c>
      <c r="H57" s="8">
        <f t="shared" si="161"/>
        <v>573290.9702493751</v>
      </c>
      <c r="I57" s="8">
        <f t="shared" si="161"/>
        <v>601955.5187618438</v>
      </c>
      <c r="J57" s="8">
        <f>+J55+J56</f>
        <v>632053.2946999359</v>
      </c>
      <c r="K57" s="8">
        <f t="shared" si="161"/>
        <v>663655.9594349328</v>
      </c>
      <c r="L57" s="8">
        <f aca="true" t="shared" si="162" ref="L57:S57">+L55+L56</f>
        <v>696838.7574066794</v>
      </c>
      <c r="M57" s="8">
        <f t="shared" si="162"/>
        <v>731680.6952770134</v>
      </c>
      <c r="N57" s="8">
        <f t="shared" si="162"/>
        <v>768264.7300408641</v>
      </c>
      <c r="O57" s="8">
        <f t="shared" si="162"/>
        <v>806677.9665429073</v>
      </c>
      <c r="P57" s="8">
        <f t="shared" si="162"/>
        <v>847011.8648700527</v>
      </c>
      <c r="Q57" s="8">
        <f t="shared" si="162"/>
        <v>889362.4581135553</v>
      </c>
      <c r="R57" s="8">
        <f t="shared" si="162"/>
        <v>933830.5810192331</v>
      </c>
      <c r="S57" s="8">
        <f t="shared" si="162"/>
        <v>980522.1100701947</v>
      </c>
      <c r="T57" s="8">
        <f aca="true" t="shared" si="163" ref="T57:Y57">+T55+T56</f>
        <v>1029549.2155737045</v>
      </c>
      <c r="U57" s="8">
        <f t="shared" si="163"/>
        <v>1081027.6763523896</v>
      </c>
      <c r="V57" s="8">
        <f t="shared" si="163"/>
        <v>1135080.0601700093</v>
      </c>
      <c r="W57" s="8">
        <f t="shared" si="163"/>
        <v>1191835.0631785097</v>
      </c>
      <c r="X57" s="8">
        <f t="shared" si="163"/>
        <v>1251427.816337435</v>
      </c>
      <c r="Y57" s="8">
        <f t="shared" si="163"/>
        <v>1314000.2071543068</v>
      </c>
      <c r="Z57" s="8">
        <f aca="true" t="shared" si="164" ref="Z57:AB57">+Z55+Z56</f>
        <v>1379701.2175120222</v>
      </c>
      <c r="AA57" s="8">
        <f t="shared" si="164"/>
        <v>1448687.2783876234</v>
      </c>
      <c r="AB57" s="8">
        <f t="shared" si="164"/>
        <v>1521122.6423070044</v>
      </c>
      <c r="AC57" s="8">
        <f aca="true" t="shared" si="165" ref="AC57:AD57">+AC55+AC56</f>
        <v>1597179.7744223548</v>
      </c>
      <c r="AD57" s="8">
        <f t="shared" si="165"/>
        <v>1677039.7631434724</v>
      </c>
      <c r="AE57" s="8">
        <f aca="true" t="shared" si="166" ref="AE57:AF57">+AE55+AE56</f>
        <v>1760892.751300646</v>
      </c>
      <c r="AF57" s="8">
        <f t="shared" si="166"/>
        <v>1848938.3888656786</v>
      </c>
    </row>
    <row r="58" spans="1:25" ht="12.75" hidden="1">
      <c r="A58" s="5" t="s">
        <v>62</v>
      </c>
      <c r="F58" s="4">
        <f>E41/25/12*12</f>
        <v>-248006.79219999997</v>
      </c>
      <c r="G58" s="4">
        <f>$E$41/25</f>
        <v>-248006.7922</v>
      </c>
      <c r="H58" s="4">
        <f>$E$41/25</f>
        <v>-248006.7922</v>
      </c>
      <c r="I58" s="4">
        <f>+H58</f>
        <v>-248006.7922</v>
      </c>
      <c r="J58" s="4">
        <f>+I58</f>
        <v>-248006.7922</v>
      </c>
      <c r="K58" s="4">
        <f aca="true" t="shared" si="167" ref="K58">+J58</f>
        <v>-248006.7922</v>
      </c>
      <c r="L58" s="4">
        <f aca="true" t="shared" si="168" ref="L58:T58">+K58</f>
        <v>-248006.7922</v>
      </c>
      <c r="M58" s="4">
        <f t="shared" si="168"/>
        <v>-248006.7922</v>
      </c>
      <c r="N58" s="4">
        <f t="shared" si="168"/>
        <v>-248006.7922</v>
      </c>
      <c r="O58" s="4">
        <f t="shared" si="168"/>
        <v>-248006.7922</v>
      </c>
      <c r="P58" s="4">
        <f t="shared" si="168"/>
        <v>-248006.7922</v>
      </c>
      <c r="Q58" s="4">
        <f t="shared" si="168"/>
        <v>-248006.7922</v>
      </c>
      <c r="R58" s="4">
        <f t="shared" si="168"/>
        <v>-248006.7922</v>
      </c>
      <c r="S58" s="4">
        <f t="shared" si="168"/>
        <v>-248006.7922</v>
      </c>
      <c r="T58" s="4">
        <f t="shared" si="168"/>
        <v>-248006.7922</v>
      </c>
      <c r="U58" s="4">
        <f aca="true" t="shared" si="169" ref="U58">+T58</f>
        <v>-248006.7922</v>
      </c>
      <c r="V58" s="4">
        <f aca="true" t="shared" si="170" ref="V58">+U58</f>
        <v>-248006.7922</v>
      </c>
      <c r="W58" s="4">
        <f aca="true" t="shared" si="171" ref="W58">+V58</f>
        <v>-248006.7922</v>
      </c>
      <c r="X58" s="4">
        <f aca="true" t="shared" si="172" ref="X58">+W58</f>
        <v>-248006.7922</v>
      </c>
      <c r="Y58" s="4">
        <f aca="true" t="shared" si="173" ref="Y58">+X58</f>
        <v>-248006.7922</v>
      </c>
    </row>
    <row r="59" spans="1:25" ht="12.75" hidden="1">
      <c r="A59" s="5" t="s">
        <v>75</v>
      </c>
      <c r="B59" s="5" t="s">
        <v>78</v>
      </c>
      <c r="F59" s="4">
        <f>+F57+F58</f>
        <v>271985.0175500001</v>
      </c>
      <c r="G59" s="4">
        <f>+G57+G58</f>
        <v>297984.60803749994</v>
      </c>
      <c r="H59" s="4">
        <f>+H57+H58</f>
        <v>325284.17804937507</v>
      </c>
      <c r="I59" s="4">
        <f aca="true" t="shared" si="174" ref="I59:L59">+I57+I58</f>
        <v>353948.72656184377</v>
      </c>
      <c r="J59" s="4">
        <f>+J57+J58</f>
        <v>384046.5024999359</v>
      </c>
      <c r="K59" s="4">
        <f t="shared" si="174"/>
        <v>415649.1672349328</v>
      </c>
      <c r="L59" s="4">
        <f t="shared" si="174"/>
        <v>448831.9652066794</v>
      </c>
      <c r="M59" s="4">
        <f aca="true" t="shared" si="175" ref="M59:P59">+M57+M58</f>
        <v>483673.9030770133</v>
      </c>
      <c r="N59" s="4">
        <f t="shared" si="175"/>
        <v>520257.93784086406</v>
      </c>
      <c r="O59" s="4">
        <f t="shared" si="175"/>
        <v>558671.1743429073</v>
      </c>
      <c r="P59" s="4">
        <f t="shared" si="175"/>
        <v>599005.0726700526</v>
      </c>
      <c r="Q59" s="4">
        <f aca="true" t="shared" si="176" ref="Q59:R59">+Q57+Q58</f>
        <v>641355.6659135553</v>
      </c>
      <c r="R59" s="4">
        <f t="shared" si="176"/>
        <v>685823.7888192331</v>
      </c>
      <c r="S59" s="4">
        <f aca="true" t="shared" si="177" ref="S59:T59">+S57+S58</f>
        <v>732515.3178701947</v>
      </c>
      <c r="T59" s="4">
        <f t="shared" si="177"/>
        <v>781542.4233737044</v>
      </c>
      <c r="U59" s="4">
        <f aca="true" t="shared" si="178" ref="U59:Y59">+U57+U58</f>
        <v>833020.8841523896</v>
      </c>
      <c r="V59" s="4">
        <f t="shared" si="178"/>
        <v>887073.2679700092</v>
      </c>
      <c r="W59" s="4">
        <f t="shared" si="178"/>
        <v>943828.2709785097</v>
      </c>
      <c r="X59" s="4">
        <f t="shared" si="178"/>
        <v>1003421.024137435</v>
      </c>
      <c r="Y59" s="4">
        <f t="shared" si="178"/>
        <v>1065993.4149543068</v>
      </c>
    </row>
    <row r="61" spans="1:12" ht="12.75" hidden="1">
      <c r="A61" s="18" t="s">
        <v>67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2.75" hidden="1">
      <c r="A62" s="14" t="s">
        <v>68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1:12" ht="12.75" hidden="1">
      <c r="A63" s="14" t="s">
        <v>70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1:12" ht="12.75" hidden="1">
      <c r="A64" s="14" t="s">
        <v>71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 hidden="1">
      <c r="A65" s="15" t="s">
        <v>72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ht="12.75" hidden="1">
      <c r="A67" s="5" t="s">
        <v>73</v>
      </c>
    </row>
    <row r="68" ht="12.75" hidden="1">
      <c r="A68" s="5" t="s">
        <v>74</v>
      </c>
    </row>
    <row r="69" ht="12.75" hidden="1"/>
  </sheetData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7"/>
  <sheetViews>
    <sheetView workbookViewId="0" topLeftCell="A1">
      <selection activeCell="A10" sqref="A10"/>
    </sheetView>
  </sheetViews>
  <sheetFormatPr defaultColWidth="9.140625" defaultRowHeight="12.75"/>
  <cols>
    <col min="1" max="3" width="9.140625" style="4" customWidth="1"/>
    <col min="4" max="4" width="10.28125" style="4" bestFit="1" customWidth="1"/>
    <col min="5" max="5" width="9.140625" style="4" customWidth="1"/>
    <col min="6" max="6" width="11.00390625" style="4" customWidth="1"/>
    <col min="7" max="7" width="19.140625" style="4" customWidth="1"/>
    <col min="8" max="16384" width="9.140625" style="4" customWidth="1"/>
  </cols>
  <sheetData>
    <row r="1" spans="1:8" ht="51" customHeight="1">
      <c r="A1" s="24" t="s">
        <v>28</v>
      </c>
      <c r="B1" s="25"/>
      <c r="C1" s="25"/>
      <c r="D1" s="25"/>
      <c r="E1" s="25"/>
      <c r="F1" s="25"/>
      <c r="G1" s="25"/>
      <c r="H1" s="25"/>
    </row>
    <row r="2" ht="12.75" customHeight="1"/>
    <row r="3" spans="1:8" ht="51" customHeight="1">
      <c r="A3" s="24" t="s">
        <v>27</v>
      </c>
      <c r="B3" s="25"/>
      <c r="C3" s="25"/>
      <c r="D3" s="25"/>
      <c r="E3" s="25"/>
      <c r="F3" s="25"/>
      <c r="G3" s="25"/>
      <c r="H3" s="25"/>
    </row>
    <row r="4" ht="13.5" customHeight="1"/>
    <row r="5" spans="1:8" ht="51" customHeight="1">
      <c r="A5" s="24" t="s">
        <v>29</v>
      </c>
      <c r="B5" s="25"/>
      <c r="C5" s="25"/>
      <c r="D5" s="25"/>
      <c r="E5" s="25"/>
      <c r="F5" s="25"/>
      <c r="G5" s="25"/>
      <c r="H5" s="25"/>
    </row>
    <row r="7" spans="1:8" ht="51" customHeight="1">
      <c r="A7" s="24" t="s">
        <v>30</v>
      </c>
      <c r="B7" s="25"/>
      <c r="C7" s="25"/>
      <c r="D7" s="25"/>
      <c r="E7" s="25"/>
      <c r="F7" s="25"/>
      <c r="G7" s="25"/>
      <c r="H7" s="25"/>
    </row>
    <row r="8" ht="12.75">
      <c r="A8" s="4" t="s">
        <v>86</v>
      </c>
    </row>
    <row r="9" ht="12.75">
      <c r="A9" s="4" t="s">
        <v>87</v>
      </c>
    </row>
    <row r="16" ht="12.75">
      <c r="F16" s="5"/>
    </row>
    <row r="17" ht="12.75">
      <c r="F17" s="5"/>
    </row>
  </sheetData>
  <mergeCells count="4">
    <mergeCell ref="A1:H1"/>
    <mergeCell ref="A7:H7"/>
    <mergeCell ref="A3:H3"/>
    <mergeCell ref="A5:H5"/>
  </mergeCells>
  <printOptions/>
  <pageMargins left="1" right="1" top="1.25" bottom="1" header="0.5" footer="0.5"/>
  <pageSetup horizontalDpi="600" verticalDpi="600" orientation="portrait" paperSize="9" r:id="rId1"/>
  <headerFooter alignWithMargins="0">
    <oddHeader>&amp;L
Arbeidspapirmal (Excel)&amp;RPreparer: [                    ]
Reviewer: [                    ]
**: &amp;P/&amp;N</oddHeader>
    <oddFooter>&amp;LAS2 Forenklet norsk 2012-1 
Period End: 31.12.2012&amp;R&amp;D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3"/>
  <sheetViews>
    <sheetView showGridLines="0" workbookViewId="0" topLeftCell="A1"/>
  </sheetViews>
  <sheetFormatPr defaultColWidth="9.140625" defaultRowHeight="12.75" outlineLevelRow="1"/>
  <cols>
    <col min="1" max="1" width="8.8515625" style="3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3" spans="1:8" ht="45" customHeight="1" hidden="1" outlineLevel="1">
      <c r="A3" s="3" t="s">
        <v>1</v>
      </c>
      <c r="B3" s="24"/>
      <c r="C3" s="24"/>
      <c r="D3" s="24"/>
      <c r="E3" s="24"/>
      <c r="F3" s="24"/>
      <c r="G3" s="24"/>
      <c r="H3" s="24"/>
    </row>
    <row r="4" ht="12.75" collapsed="1"/>
    <row r="5" spans="1:8" ht="45" customHeight="1" hidden="1" outlineLevel="1">
      <c r="A5" s="3" t="s">
        <v>2</v>
      </c>
      <c r="B5" s="24"/>
      <c r="C5" s="24"/>
      <c r="D5" s="24"/>
      <c r="E5" s="24"/>
      <c r="F5" s="24"/>
      <c r="G5" s="24"/>
      <c r="H5" s="24"/>
    </row>
    <row r="6" ht="12.75" collapsed="1"/>
    <row r="7" spans="1:8" ht="45" customHeight="1" hidden="1" outlineLevel="1">
      <c r="A7" s="3" t="s">
        <v>3</v>
      </c>
      <c r="B7" s="24"/>
      <c r="C7" s="24"/>
      <c r="D7" s="24"/>
      <c r="E7" s="24"/>
      <c r="F7" s="24"/>
      <c r="G7" s="24"/>
      <c r="H7" s="24"/>
    </row>
    <row r="8" ht="12.75" collapsed="1"/>
    <row r="9" spans="1:8" ht="45" customHeight="1" hidden="1" outlineLevel="1">
      <c r="A9" s="3" t="s">
        <v>4</v>
      </c>
      <c r="B9" s="24"/>
      <c r="C9" s="24"/>
      <c r="D9" s="24"/>
      <c r="E9" s="24"/>
      <c r="F9" s="24"/>
      <c r="G9" s="24"/>
      <c r="H9" s="24"/>
    </row>
    <row r="10" ht="12.75" collapsed="1"/>
    <row r="11" spans="1:8" ht="45" customHeight="1" hidden="1" outlineLevel="1">
      <c r="A11" s="3" t="s">
        <v>5</v>
      </c>
      <c r="B11" s="24"/>
      <c r="C11" s="24"/>
      <c r="D11" s="24"/>
      <c r="E11" s="24"/>
      <c r="F11" s="24"/>
      <c r="G11" s="24"/>
      <c r="H11" s="24"/>
    </row>
    <row r="12" ht="13.2" customHeight="1" collapsed="1"/>
    <row r="13" spans="1:8" ht="45" customHeight="1" hidden="1" outlineLevel="1">
      <c r="A13" s="3" t="s">
        <v>6</v>
      </c>
      <c r="B13" s="24"/>
      <c r="C13" s="24"/>
      <c r="D13" s="24"/>
      <c r="E13" s="24"/>
      <c r="F13" s="24"/>
      <c r="G13" s="24"/>
      <c r="H13" s="24"/>
    </row>
    <row r="14" ht="13.2" customHeight="1" collapsed="1"/>
    <row r="15" spans="1:8" ht="45" customHeight="1" hidden="1" outlineLevel="1">
      <c r="A15" s="3" t="s">
        <v>7</v>
      </c>
      <c r="B15" s="24"/>
      <c r="C15" s="24"/>
      <c r="D15" s="24"/>
      <c r="E15" s="24"/>
      <c r="F15" s="24"/>
      <c r="G15" s="24"/>
      <c r="H15" s="24"/>
    </row>
    <row r="16" ht="13.2" customHeight="1" collapsed="1"/>
    <row r="17" spans="1:8" ht="45" customHeight="1" hidden="1" outlineLevel="1">
      <c r="A17" s="3" t="s">
        <v>8</v>
      </c>
      <c r="B17" s="24"/>
      <c r="C17" s="24"/>
      <c r="D17" s="24"/>
      <c r="E17" s="24"/>
      <c r="F17" s="24"/>
      <c r="G17" s="24"/>
      <c r="H17" s="24"/>
    </row>
    <row r="18" ht="13.2" customHeight="1" collapsed="1"/>
    <row r="19" spans="1:8" ht="45" customHeight="1" hidden="1" outlineLevel="1">
      <c r="A19" s="3" t="s">
        <v>9</v>
      </c>
      <c r="B19" s="24"/>
      <c r="C19" s="24"/>
      <c r="D19" s="24"/>
      <c r="E19" s="24"/>
      <c r="F19" s="24"/>
      <c r="G19" s="24"/>
      <c r="H19" s="24"/>
    </row>
    <row r="20" ht="13.2" customHeight="1" collapsed="1"/>
    <row r="21" spans="1:8" ht="45" customHeight="1" hidden="1" outlineLevel="1">
      <c r="A21" s="3" t="s">
        <v>10</v>
      </c>
      <c r="B21" s="24"/>
      <c r="C21" s="24"/>
      <c r="D21" s="24"/>
      <c r="E21" s="24"/>
      <c r="F21" s="24"/>
      <c r="G21" s="24"/>
      <c r="H21" s="24"/>
    </row>
    <row r="22" ht="13.2" customHeight="1" collapsed="1"/>
    <row r="23" spans="1:8" ht="45" customHeight="1" hidden="1" outlineLevel="1">
      <c r="A23" s="3" t="s">
        <v>11</v>
      </c>
      <c r="B23" s="24"/>
      <c r="C23" s="24"/>
      <c r="D23" s="24"/>
      <c r="E23" s="24"/>
      <c r="F23" s="24"/>
      <c r="G23" s="24"/>
      <c r="H23" s="24"/>
    </row>
    <row r="24" ht="13.2" customHeight="1" collapsed="1"/>
    <row r="25" spans="1:8" ht="45" customHeight="1" hidden="1" outlineLevel="1">
      <c r="A25" s="3" t="s">
        <v>12</v>
      </c>
      <c r="B25" s="24"/>
      <c r="C25" s="24"/>
      <c r="D25" s="24"/>
      <c r="E25" s="24"/>
      <c r="F25" s="24"/>
      <c r="G25" s="24"/>
      <c r="H25" s="24"/>
    </row>
    <row r="26" ht="13.2" customHeight="1" collapsed="1"/>
    <row r="27" spans="1:8" ht="45" customHeight="1" hidden="1" outlineLevel="1">
      <c r="A27" s="3" t="s">
        <v>13</v>
      </c>
      <c r="B27" s="24"/>
      <c r="C27" s="24"/>
      <c r="D27" s="24"/>
      <c r="E27" s="24"/>
      <c r="F27" s="24"/>
      <c r="G27" s="24"/>
      <c r="H27" s="24"/>
    </row>
    <row r="28" ht="13.2" customHeight="1" collapsed="1"/>
    <row r="29" spans="1:8" ht="45" customHeight="1" hidden="1" outlineLevel="1">
      <c r="A29" s="3" t="s">
        <v>14</v>
      </c>
      <c r="B29" s="24"/>
      <c r="C29" s="24"/>
      <c r="D29" s="24"/>
      <c r="E29" s="24"/>
      <c r="F29" s="24"/>
      <c r="G29" s="24"/>
      <c r="H29" s="24"/>
    </row>
    <row r="30" ht="13.2" customHeight="1" collapsed="1"/>
    <row r="31" spans="1:8" ht="45" customHeight="1" hidden="1" outlineLevel="1">
      <c r="A31" s="3" t="s">
        <v>15</v>
      </c>
      <c r="B31" s="24"/>
      <c r="C31" s="24"/>
      <c r="D31" s="24"/>
      <c r="E31" s="24"/>
      <c r="F31" s="24"/>
      <c r="G31" s="24"/>
      <c r="H31" s="24"/>
    </row>
    <row r="32" ht="13.2" customHeight="1" collapsed="1"/>
    <row r="33" spans="1:8" ht="45" customHeight="1" hidden="1" outlineLevel="1">
      <c r="A33" s="3" t="s">
        <v>16</v>
      </c>
      <c r="B33" s="24"/>
      <c r="C33" s="24"/>
      <c r="D33" s="24"/>
      <c r="E33" s="24"/>
      <c r="F33" s="24"/>
      <c r="G33" s="24"/>
      <c r="H33" s="24"/>
    </row>
    <row r="34" ht="13.2" customHeight="1" collapsed="1"/>
    <row r="35" spans="1:8" ht="45" customHeight="1" hidden="1" outlineLevel="1">
      <c r="A35" s="3" t="s">
        <v>17</v>
      </c>
      <c r="B35" s="24"/>
      <c r="C35" s="24"/>
      <c r="D35" s="24"/>
      <c r="E35" s="24"/>
      <c r="F35" s="24"/>
      <c r="G35" s="24"/>
      <c r="H35" s="24"/>
    </row>
    <row r="36" ht="13.2" customHeight="1" collapsed="1"/>
    <row r="37" spans="1:8" ht="45" customHeight="1" hidden="1" outlineLevel="1">
      <c r="A37" s="3" t="s">
        <v>18</v>
      </c>
      <c r="B37" s="24"/>
      <c r="C37" s="24"/>
      <c r="D37" s="24"/>
      <c r="E37" s="24"/>
      <c r="F37" s="24"/>
      <c r="G37" s="24"/>
      <c r="H37" s="24"/>
    </row>
    <row r="38" ht="13.2" customHeight="1" collapsed="1"/>
    <row r="39" spans="1:8" ht="45" customHeight="1" hidden="1" outlineLevel="1">
      <c r="A39" s="3" t="s">
        <v>19</v>
      </c>
      <c r="B39" s="24"/>
      <c r="C39" s="24"/>
      <c r="D39" s="24"/>
      <c r="E39" s="24"/>
      <c r="F39" s="24"/>
      <c r="G39" s="24"/>
      <c r="H39" s="24"/>
    </row>
    <row r="40" ht="13.2" customHeight="1" collapsed="1"/>
    <row r="41" spans="1:8" ht="45" customHeight="1" hidden="1" outlineLevel="1">
      <c r="A41" s="3" t="s">
        <v>20</v>
      </c>
      <c r="B41" s="24"/>
      <c r="C41" s="24"/>
      <c r="D41" s="24"/>
      <c r="E41" s="24"/>
      <c r="F41" s="24"/>
      <c r="G41" s="24"/>
      <c r="H41" s="24"/>
    </row>
    <row r="42" ht="13.2" customHeight="1" collapsed="1"/>
    <row r="43" spans="1:8" ht="45" customHeight="1" hidden="1" outlineLevel="1">
      <c r="A43" s="3" t="s">
        <v>21</v>
      </c>
      <c r="B43" s="24"/>
      <c r="C43" s="24"/>
      <c r="D43" s="24"/>
      <c r="E43" s="24"/>
      <c r="F43" s="24"/>
      <c r="G43" s="24"/>
      <c r="H43" s="24"/>
    </row>
    <row r="44" ht="13.2" customHeight="1" collapsed="1"/>
    <row r="45" spans="1:8" ht="45" customHeight="1" hidden="1" outlineLevel="1">
      <c r="A45" s="3" t="s">
        <v>22</v>
      </c>
      <c r="B45" s="24"/>
      <c r="C45" s="24"/>
      <c r="D45" s="24"/>
      <c r="E45" s="24"/>
      <c r="F45" s="24"/>
      <c r="G45" s="24"/>
      <c r="H45" s="24"/>
    </row>
    <row r="46" ht="13.2" customHeight="1" collapsed="1"/>
    <row r="47" spans="1:8" ht="45" customHeight="1" hidden="1" outlineLevel="1">
      <c r="A47" s="3" t="s">
        <v>23</v>
      </c>
      <c r="B47" s="24"/>
      <c r="C47" s="24"/>
      <c r="D47" s="24"/>
      <c r="E47" s="24"/>
      <c r="F47" s="24"/>
      <c r="G47" s="24"/>
      <c r="H47" s="24"/>
    </row>
    <row r="48" ht="13.2" customHeight="1" collapsed="1"/>
    <row r="49" spans="1:8" ht="45" customHeight="1" hidden="1" outlineLevel="1">
      <c r="A49" s="3" t="s">
        <v>24</v>
      </c>
      <c r="B49" s="24"/>
      <c r="C49" s="24"/>
      <c r="D49" s="24"/>
      <c r="E49" s="24"/>
      <c r="F49" s="24"/>
      <c r="G49" s="24"/>
      <c r="H49" s="24"/>
    </row>
    <row r="50" ht="13.2" customHeight="1" collapsed="1"/>
    <row r="51" spans="1:8" ht="45" customHeight="1" hidden="1" outlineLevel="1">
      <c r="A51" s="3" t="s">
        <v>25</v>
      </c>
      <c r="B51" s="24"/>
      <c r="C51" s="24"/>
      <c r="D51" s="24"/>
      <c r="E51" s="24"/>
      <c r="F51" s="24"/>
      <c r="G51" s="24"/>
      <c r="H51" s="24"/>
    </row>
    <row r="52" ht="13.2" customHeight="1" collapsed="1"/>
    <row r="53" spans="1:8" ht="45" customHeight="1" hidden="1" outlineLevel="1">
      <c r="A53" s="3" t="s">
        <v>26</v>
      </c>
      <c r="B53" s="24"/>
      <c r="C53" s="24"/>
      <c r="D53" s="24"/>
      <c r="E53" s="24"/>
      <c r="F53" s="24"/>
      <c r="G53" s="24"/>
      <c r="H53" s="24"/>
    </row>
    <row r="54" ht="12.75" collapsed="1"/>
  </sheetData>
  <mergeCells count="26">
    <mergeCell ref="B3:H3"/>
    <mergeCell ref="B5:H5"/>
    <mergeCell ref="B7:H7"/>
    <mergeCell ref="B9:H9"/>
    <mergeCell ref="B19:H19"/>
    <mergeCell ref="B23:H23"/>
    <mergeCell ref="B25:H25"/>
    <mergeCell ref="B11:H11"/>
    <mergeCell ref="B13:H13"/>
    <mergeCell ref="B15:H15"/>
    <mergeCell ref="B17:H17"/>
    <mergeCell ref="B21:H21"/>
    <mergeCell ref="B35:H35"/>
    <mergeCell ref="B37:H37"/>
    <mergeCell ref="B39:H39"/>
    <mergeCell ref="B41:H41"/>
    <mergeCell ref="B27:H27"/>
    <mergeCell ref="B29:H29"/>
    <mergeCell ref="B31:H31"/>
    <mergeCell ref="B33:H33"/>
    <mergeCell ref="B51:H51"/>
    <mergeCell ref="B53:H53"/>
    <mergeCell ref="B43:H43"/>
    <mergeCell ref="B45:H45"/>
    <mergeCell ref="B47:H47"/>
    <mergeCell ref="B49:H49"/>
  </mergeCells>
  <printOptions/>
  <pageMargins left="1" right="1" top="1.25" bottom="1" header="0.5" footer="0.5"/>
  <pageSetup horizontalDpi="300" verticalDpi="300" orientation="portrait" paperSize="9" r:id="rId1"/>
  <headerFooter alignWithMargins="0">
    <oddHeader>&amp;L
Arbeidspapirmal (Excel)&amp;RPreparer: [                    ]
Reviewer: [                    ]
**: &amp;P/&amp;N</oddHeader>
    <oddFooter>&amp;LAS2 Forenklet norsk 2012-1 
Period End: 31.12.2012&amp;R&amp;D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Sigbjørn N</dc:creator>
  <cp:keywords/>
  <dc:description/>
  <cp:lastModifiedBy>Sigbjørn Nesheim</cp:lastModifiedBy>
  <cp:lastPrinted>2015-05-12T14:28:57Z</cp:lastPrinted>
  <dcterms:created xsi:type="dcterms:W3CDTF">2014-03-19T10:24:29Z</dcterms:created>
  <dcterms:modified xsi:type="dcterms:W3CDTF">2023-05-03T21:37:43Z</dcterms:modified>
  <cp:category/>
  <cp:version/>
  <cp:contentType/>
  <cp:contentStatus/>
</cp:coreProperties>
</file>