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5"/>
  <workbookPr/>
  <bookViews>
    <workbookView xWindow="65428" yWindow="65428" windowWidth="23256" windowHeight="12576" tabRatio="753" activeTab="0"/>
  </bookViews>
  <sheets>
    <sheet name="Bilag" sheetId="1" r:id="rId1"/>
    <sheet name="Åsebøen friidrettsanlegg" sheetId="2" r:id="rId2"/>
    <sheet name="Åsebøen Kunstgress" sheetId="3" r:id="rId3"/>
    <sheet name="Karmøyhallen Kunstgress" sheetId="4" r:id="rId4"/>
    <sheet name="Idrettslager garasje" sheetId="5" r:id="rId5"/>
    <sheet name="Aktivitetspark" sheetId="6" r:id="rId6"/>
    <sheet name="Kryss sjekk fordeling" sheetId="7" r:id="rId7"/>
  </sheets>
  <definedNames>
    <definedName name="_xlnm.Print_Area" localSheetId="0">'Bilag'!$A$2:$AF$113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KIL-er PC</author>
    <author>Kjell-Aage Lie</author>
  </authors>
  <commentList>
    <comment ref="I2" authorId="0">
      <text>
        <r>
          <rPr>
            <b/>
            <sz val="9"/>
            <rFont val="Tahoma"/>
            <family val="2"/>
          </rPr>
          <t>KIL-er PC:</t>
        </r>
        <r>
          <rPr>
            <sz val="9"/>
            <rFont val="Tahoma"/>
            <family val="2"/>
          </rPr>
          <t xml:space="preserve">
Inkll. Flomlys og vanninganlegg</t>
        </r>
      </text>
    </comment>
    <comment ref="M2" authorId="0">
      <text>
        <r>
          <rPr>
            <b/>
            <sz val="9"/>
            <rFont val="Tahoma"/>
            <family val="2"/>
          </rPr>
          <t>KIL-er PC:</t>
        </r>
        <r>
          <rPr>
            <sz val="9"/>
            <rFont val="Tahoma"/>
            <family val="2"/>
          </rPr>
          <t xml:space="preserve">
-minus kiunstgress</t>
        </r>
      </text>
    </comment>
    <comment ref="C37" authorId="0">
      <text>
        <r>
          <rPr>
            <b/>
            <sz val="9"/>
            <rFont val="Tahoma"/>
            <family val="2"/>
          </rPr>
          <t>KIL-er PC:</t>
        </r>
        <r>
          <rPr>
            <sz val="9"/>
            <rFont val="Tahoma"/>
            <family val="2"/>
          </rPr>
          <t xml:space="preserve">
Betalt 12 oktober
</t>
        </r>
      </text>
    </comment>
    <comment ref="H57" authorId="0">
      <text>
        <r>
          <rPr>
            <b/>
            <sz val="9"/>
            <rFont val="Tahoma"/>
            <family val="2"/>
          </rPr>
          <t>KIL-er PC:</t>
        </r>
        <r>
          <rPr>
            <sz val="9"/>
            <rFont val="Tahoma"/>
            <family val="2"/>
          </rPr>
          <t xml:space="preserve">
28 i tips
</t>
        </r>
      </text>
    </comment>
    <comment ref="C78" authorId="1">
      <text>
        <r>
          <rPr>
            <b/>
            <sz val="9"/>
            <rFont val="Tahoma"/>
            <family val="2"/>
          </rPr>
          <t>Kjell-Aage Lie:</t>
        </r>
        <r>
          <rPr>
            <sz val="9"/>
            <rFont val="Tahoma"/>
            <family val="2"/>
          </rPr>
          <t xml:space="preserve">
Siste bilag:
Åsebøen kunstgress
Åsebøen friidrett
Karmøyhallen kunstgress
</t>
        </r>
      </text>
    </comment>
  </commentList>
</comments>
</file>

<file path=xl/sharedStrings.xml><?xml version="1.0" encoding="utf-8"?>
<sst xmlns="http://schemas.openxmlformats.org/spreadsheetml/2006/main" count="458" uniqueCount="197">
  <si>
    <t>FAKTURAER</t>
  </si>
  <si>
    <t>FORDELING DELPROSJEKTER</t>
  </si>
  <si>
    <t>Åsebøen Stadion kunstgress fotball</t>
  </si>
  <si>
    <t>Åsebøen Stadion friidrett</t>
  </si>
  <si>
    <t>Idrettslager&amp;Garasje</t>
  </si>
  <si>
    <t>Aktivitetspark</t>
  </si>
  <si>
    <t>Karmøyhallen kunstgress fotball</t>
  </si>
  <si>
    <t>Sjekk sum</t>
  </si>
  <si>
    <t>Bilags Nr.</t>
  </si>
  <si>
    <t>Konto utskrifts Nr.</t>
  </si>
  <si>
    <t>Bilag Navn</t>
  </si>
  <si>
    <t>Bet.</t>
  </si>
  <si>
    <t>Faktura u/mva</t>
  </si>
  <si>
    <t>mva %</t>
  </si>
  <si>
    <t>mva</t>
  </si>
  <si>
    <t>Faktura m/mva</t>
  </si>
  <si>
    <t>Prosent</t>
  </si>
  <si>
    <t>u/mva</t>
  </si>
  <si>
    <t>m/mva</t>
  </si>
  <si>
    <t>Kontoutskrift nr. 12 for konto 3361.16.69378 01.12.2020 - 31.12.2020</t>
  </si>
  <si>
    <t>Bilag 001 HS 2020-13-30 Hillesland F77514</t>
  </si>
  <si>
    <t>x</t>
  </si>
  <si>
    <t>Kontoutskrift nr. 6 for konto 3361.16.69378 01.06.2021 - 30.06.2021</t>
  </si>
  <si>
    <t>Bilag 002 HS 2021-04-14 Tada  F19327</t>
  </si>
  <si>
    <t>Kontoutskrift nr. 7 for konto 3361.16.69378 01.07.2021 - 31.07.2021</t>
  </si>
  <si>
    <t>Bilag 003 HS 2021-07-16 Benders F021805897</t>
  </si>
  <si>
    <t>Bilag 004 HS 2021-07-21  Benders F021806116</t>
  </si>
  <si>
    <t>Kontoutskrift nr. 9 for konto 3361.16.69378 01.09.2021 - 30.09.2021.</t>
  </si>
  <si>
    <t>Bilag 005 HS 2021-09-05 RH oppmåling F13954</t>
  </si>
  <si>
    <t>Bilag 006 HS 2021-12-08 BiligVVS F90230720 VVS</t>
  </si>
  <si>
    <t>Kontoutskrift nr. 12 for konto 3361.16.69378 01.12.2021 - 31.12.2021</t>
  </si>
  <si>
    <t>Bilag 007 HS 2022-01-08 RH oppmåling F14097</t>
  </si>
  <si>
    <t>Bilag 008 HS 2022-01-08 RH oppmåling F14098</t>
  </si>
  <si>
    <t>Kontoutskrift nr. 1 for konto 3361.16.69378 01.01.2022 - 31.01.2022</t>
  </si>
  <si>
    <t>Bilag 009 HS 2022-01-13 KarmoyLift F13005</t>
  </si>
  <si>
    <t>sjekk eurocard kjell(finner ikke kontoutskrift)</t>
  </si>
  <si>
    <t>Bilag 010 HS 2022-01-26 Stanard Norge</t>
  </si>
  <si>
    <t>Kontoutskrift 3361.26.12140 VISA G</t>
  </si>
  <si>
    <t>Bilag 011 HS 2022-04-06 Stand Online</t>
  </si>
  <si>
    <t>Kontoutskrift nr. 1 for konto 3361.17.54782 01.01.2020 - 31.03.2022</t>
  </si>
  <si>
    <t>Bilag 012 P 2022-03-14 RH oppmåling F14191</t>
  </si>
  <si>
    <t>Bilag 013 P 2022-04-08 KarmoyKommune F3066983</t>
  </si>
  <si>
    <t>Kontoutskrift nr. 2 for konto 3361.17.54782 01.04.2022 - 30.04.2022</t>
  </si>
  <si>
    <t>Bilag 014 P 2022-04-18 Treninspark1 F10178</t>
  </si>
  <si>
    <t>Kontoutskrift nr. 3 for konto 3361.17.54782 01.05.2022 - 31.05.2022</t>
  </si>
  <si>
    <t>Bilag 015 P 2022-05-29 VS F83217</t>
  </si>
  <si>
    <t>Kontoutskrift nr. 4 for konto 3361.17.54782 01.06.2022 - 30.06.2022</t>
  </si>
  <si>
    <t>Bilag 016 P 2022-06-02 Th.KOlbeinsen F112399</t>
  </si>
  <si>
    <t xml:space="preserve">Bilag 017 P 2022-06-16 RH oppmåling F14300 </t>
  </si>
  <si>
    <t>Bilag 018 P 2022-06-30 Th.Kolbeinsen F112568</t>
  </si>
  <si>
    <t>Bilag 019 P 2022-06-25 KarmoyLift F13751</t>
  </si>
  <si>
    <t>Kontoutskrift nr. 5 for konto 3361.17.54782 01.07.2022 - 31.07.2022</t>
  </si>
  <si>
    <t>Bilag 020 P 2022-07-14 ThKolbeinsen-F112703</t>
  </si>
  <si>
    <t>Bilag 021 P 2022-07-27 Scanmast F1003836</t>
  </si>
  <si>
    <t>Bilag 022 P 2022-07-21 Fagne F0439</t>
  </si>
  <si>
    <t>Bilag 023 P 2022-07-25 Karmøy Lift &amp; Maskinutleie AS F13935</t>
  </si>
  <si>
    <t>Bilag 024 P 2022-08-04 Obsik F100876</t>
  </si>
  <si>
    <t>Kontoutskrift nr. 6 for konto 3361.17.54782 01.08.2022 - 31.08.2022</t>
  </si>
  <si>
    <t>Bilag 025 P 2022-08-04 VS F84189</t>
  </si>
  <si>
    <t>Kontoutskrift nr. 7 for konto 3361.17.54782 01.09.2022 - 30.09.2022</t>
  </si>
  <si>
    <t>Bilag 026 P 2022-09-01 ProTurf F11907</t>
  </si>
  <si>
    <t>Bilag 027 P 2022-22-08 FK F CG567569</t>
  </si>
  <si>
    <t>Bilag 028 P 2022-07-24 Assist F628670</t>
  </si>
  <si>
    <t>Bilag 029 P 2022-09-16 ProTurf F1196</t>
  </si>
  <si>
    <t>Bilag 030 P 2022-09-29 ProTurf F11951</t>
  </si>
  <si>
    <t>Bilag 031 P 2022-09-06 Snorteland F8713</t>
  </si>
  <si>
    <t>Bilag 032 P 2022-09-18 Obsik F100915</t>
  </si>
  <si>
    <t>Bilag 033 P 2022-09-11 Varoy F202171</t>
  </si>
  <si>
    <t>Kontoutskrift nr. 8 for konto 3361.17.54782 01.10.2022 - 31.10.2022</t>
  </si>
  <si>
    <t>Bilag 034 P 2022-10-05 VS F85088</t>
  </si>
  <si>
    <t>Bilag 035 P 2022-10-07 Johan S. Utlegg</t>
  </si>
  <si>
    <t>Bilag 036 P 2022-09-19-TEQVA F7000347</t>
  </si>
  <si>
    <t>Bilag 037 P 2022-09-19-TEQVA F7000401</t>
  </si>
  <si>
    <t>Bilag 038 P 2022-09-19-TEQVA F7000259</t>
  </si>
  <si>
    <t>Bilag 039 P 2022-10-16 ProTurf F11986</t>
  </si>
  <si>
    <t>Bilag 040 P 2022-10-16 ProTurf F11987</t>
  </si>
  <si>
    <t>Bilag 041 P 2022-09-20 Optimera F044353205</t>
  </si>
  <si>
    <t>Bilag 042 P 2022-09-20 Optimera F044355218</t>
  </si>
  <si>
    <t>Bilag 043 P 2022-09-20 Optimera F044389883</t>
  </si>
  <si>
    <t>Bilag 044 P 2022-10-03 Optimera F044416896</t>
  </si>
  <si>
    <t>Bilag 045 P 2022-10-05 Optimera F044422681</t>
  </si>
  <si>
    <t>Bilag 046 P Karmoy Kommune 2022-10-16 F3068557</t>
  </si>
  <si>
    <t>Bilag 047 P Karmoy Kommune 2022-10-16 F3068557</t>
  </si>
  <si>
    <t>Bilag 048 P 2022-09-28 Uniqa O64697</t>
  </si>
  <si>
    <t>Bilag 049 P 2022-09-29 TPL F10195</t>
  </si>
  <si>
    <t>Bilag 050 P 2022-11-01 ProTurf F12016</t>
  </si>
  <si>
    <t>Bilag 051 P 2022-11-01 ProTurf F12017</t>
  </si>
  <si>
    <t>Bilag 052 P 2022-10-17 Kolbeinsen F1086</t>
  </si>
  <si>
    <t>Bilag 053 P 2022-10-26 Plastron F43153</t>
  </si>
  <si>
    <t>Bilag 054 P 2022-10-07 Kjell Utlegg</t>
  </si>
  <si>
    <t>Bilag 055 P 2022-10-24 Optimera F04453165</t>
  </si>
  <si>
    <t>Bilag 056 HS 2021-10-17 RH oppmåling F14399</t>
  </si>
  <si>
    <t>Bilag 057 P 2022-11-10 Th.Kolbeinsen F1113</t>
  </si>
  <si>
    <t>Bilag 058 2022-10-13 Komplettbedrift O203297066</t>
  </si>
  <si>
    <t>Bilag 059 P 2022-11-12 ProTurf F12142</t>
  </si>
  <si>
    <t>Bilag 060 P 2022-11-12 ProTurf F12141</t>
  </si>
  <si>
    <t>Bilag 061 P 2022-04-05 KarmoyKommune F3067171</t>
  </si>
  <si>
    <t>Bilag 062 P 2022-11-19-TEQVA F7001151</t>
  </si>
  <si>
    <t>Bilag 063 P 2022-10-29 VS F8570</t>
  </si>
  <si>
    <t>Bilag 064 P 2022-10-31 Obsik F100963</t>
  </si>
  <si>
    <t>Bilag 065 P 2022-11-03 TPL F10197</t>
  </si>
  <si>
    <t>Bilag 066 2022-10-31 Værøy O202266</t>
  </si>
  <si>
    <t>Bilag 067 P 2022-10-31 TraktorMaskin F74819</t>
  </si>
  <si>
    <t>Bilag 068 P 2022-10-31 ProTurf F12062</t>
  </si>
  <si>
    <t>Bilag 069 P 2022-10-31 ProTurf F12063</t>
  </si>
  <si>
    <t>Bilag 070 P 2022-10-31 Jakobsen Tran F31898</t>
  </si>
  <si>
    <t>Bilag 071 P 2022-10-31 Herid Byggkjøp F182042</t>
  </si>
  <si>
    <t>Bilag 072 P 2022-10-31 Optimera F044576689</t>
  </si>
  <si>
    <t>Bilag 073 2022-10-31 Værøy O202268</t>
  </si>
  <si>
    <t>Bilag 074 2022-10-31 Værøy O202267</t>
  </si>
  <si>
    <t>Kontoutskrift nr. 9 for konto 3361.17.54782 01.11.2022 - 30.11.2022</t>
  </si>
  <si>
    <t>Bilag 075 2022-10-31 Uniqa F2368</t>
  </si>
  <si>
    <t>Bilag 076 2022-11-16 K-Lift F14560</t>
  </si>
  <si>
    <t>Kontoutskrift nr.10 for konto 3361.17.54782 01.12.2022 - 31.12.2022</t>
  </si>
  <si>
    <t>Bilag 077 2022-12-08 OSN F100988</t>
  </si>
  <si>
    <t>Bilag 078 2022-12-30 Kolbeinsen-F1340</t>
  </si>
  <si>
    <t>Kontoutskrift nr.1 for konto 3361.17.54782 01.01.2023 - 31.01.2023</t>
  </si>
  <si>
    <t>Bilag 079 2023-01-23 Stangeland Maskin-P4752</t>
  </si>
  <si>
    <t>Kontoutskrift nr.2 for konto 3361.17.54782 01.02.2023 - 28.02.2023</t>
  </si>
  <si>
    <t>Bilag 080 2023-02-14  Jakobsen F32241</t>
  </si>
  <si>
    <t>Kontoutskrift nr.3 for konto 3361.17.54782 01.03.2023 - 31.03.2023</t>
  </si>
  <si>
    <t>Bilag 081 2023-03-14 K-Lift F14972</t>
  </si>
  <si>
    <t>Bilag 082 2023-03-14 Hereid F102581</t>
  </si>
  <si>
    <t>Bilag 083 2023-03-17 OSN F1001062</t>
  </si>
  <si>
    <t>Bilag 084 2023-03-31 Komplettbedrif F929586041</t>
  </si>
  <si>
    <t>Kontoutskrift nr.4 for konto 3361.17.54782  01.04.2023 -30.04.2023</t>
  </si>
  <si>
    <t>Bilag 085 P 2023-04-17 ProTurf F12040</t>
  </si>
  <si>
    <t>Bilag 086 2023-04-17 Komplettbedrift F929653759</t>
  </si>
  <si>
    <t>Kontoutskrift nr.5 for konto 3361.17.54782  01.05.2023 -31.05.2023</t>
  </si>
  <si>
    <t>Bilag 087 P 2023-04-17 ProTurf F12040</t>
  </si>
  <si>
    <t>Bilag 088 2023-05-16 Komplettbedrift F929762429</t>
  </si>
  <si>
    <t>Bilag 089 2023-05-16 Komplettbedrift F929716970</t>
  </si>
  <si>
    <t>Bilag 090 P 2023-05-19 Optimera F045333947</t>
  </si>
  <si>
    <t>Kontoutskrift nr.6 for konto 3361.17.54782  01.06.2023 -30.06.2023</t>
  </si>
  <si>
    <t>Bilag 091 2023-07-17 Haugaland F185342</t>
  </si>
  <si>
    <t>Bilag 092 2023-06-27 Jakobsen  F32475</t>
  </si>
  <si>
    <t>Bilag 093 2023-06-28 Hereid F102581</t>
  </si>
  <si>
    <t>Kontoutskrift nr.7 for konto 3361.17.54782  01.07.2023 -31.07.2023</t>
  </si>
  <si>
    <t>Bilag 094 2023-07-02 Hereid F102801</t>
  </si>
  <si>
    <t>Bilag 095 2023-07-12 Ragnsells F7189419</t>
  </si>
  <si>
    <t>Bilag 096 2023-07-17 Heidelberg F60072662</t>
  </si>
  <si>
    <t>Kontoutskrift nr.8 for konto 3361.17.54782  01.08.2023 -31.08.2023</t>
  </si>
  <si>
    <t>Bilag 097 P 2023-08-14 Scanmast F1003836</t>
  </si>
  <si>
    <t>Kontoutskrift nr.9 for konto 3361.17.54782  01.09.2023 -30.09.2023</t>
  </si>
  <si>
    <t xml:space="preserve">Bilag 098 P 2023-09-15 Garda F44877 </t>
  </si>
  <si>
    <t>Bilag 099 P 2023-09-20 Fellesk FCG777369</t>
  </si>
  <si>
    <t>Bilag 100 2023-09-28 Hereid F102801</t>
  </si>
  <si>
    <t>Kontoutskrift nr.10 for konto 3361.17.54782  01.10.2023 -31.10.2023</t>
  </si>
  <si>
    <t>Bilag 101 P 2023-10-02 VS F87902</t>
  </si>
  <si>
    <t>Bilag 102 2023-10-26 Biltema F23_306220</t>
  </si>
  <si>
    <t>Bilag 103 2023-10-26 Bilfinger F830456306</t>
  </si>
  <si>
    <t>Bilag 104 2023-27-10 Totland F1383</t>
  </si>
  <si>
    <t>Bilag 105 2023-10-30 Kolbeinsen F2998</t>
  </si>
  <si>
    <t>Bilag 106 2023-10-30 Kolbeinsen F2999</t>
  </si>
  <si>
    <t>Bilag 107 2023-10-30 Hereid F103004</t>
  </si>
  <si>
    <t>Bilag 108 2023-10-30 Karmøy Kommune F3071753</t>
  </si>
  <si>
    <t>SUM</t>
  </si>
  <si>
    <t>Kjøpte varer og tjenester</t>
  </si>
  <si>
    <t>Kostnadstype</t>
  </si>
  <si>
    <t>Beskrivelse</t>
  </si>
  <si>
    <t>Kjøp av varer og tjenester</t>
  </si>
  <si>
    <t>Mva. på varer og tjenester</t>
  </si>
  <si>
    <t>Sum</t>
  </si>
  <si>
    <t>Grunnarbeid</t>
  </si>
  <si>
    <t>Vassbakk</t>
  </si>
  <si>
    <t>Adminstrasjon og prosjektering</t>
  </si>
  <si>
    <t>Elektroinnstallasjoner</t>
  </si>
  <si>
    <t>Kolbeinsen</t>
  </si>
  <si>
    <t>Aktivitetsdekke</t>
  </si>
  <si>
    <t>Proturf</t>
  </si>
  <si>
    <t>Annet</t>
  </si>
  <si>
    <t>Diverse/Uforusett</t>
  </si>
  <si>
    <t>Belysning</t>
  </si>
  <si>
    <t>Levering av belysning (KMK)</t>
  </si>
  <si>
    <t>Montering av lysmaster</t>
  </si>
  <si>
    <t>Renter i byggeperiode</t>
  </si>
  <si>
    <t>dugnad</t>
  </si>
  <si>
    <t>sum</t>
  </si>
  <si>
    <t>Må ha</t>
  </si>
  <si>
    <t>Mangler</t>
  </si>
  <si>
    <t>Vanningannlegg Sig.Halvorsen</t>
  </si>
  <si>
    <t>Granulatfangere</t>
  </si>
  <si>
    <t>Dugnad</t>
  </si>
  <si>
    <t>diff</t>
  </si>
  <si>
    <t>Tømmerarbeid</t>
  </si>
  <si>
    <t>Elektro installasjon</t>
  </si>
  <si>
    <t>Fallunderlag</t>
  </si>
  <si>
    <t>KOSNDER FORDELT PÅ PROSJEKTER</t>
  </si>
  <si>
    <t>Åsebøen friidrett</t>
  </si>
  <si>
    <t>Åsebøen kunstgress</t>
  </si>
  <si>
    <t>Karmøyhallen Kunstgress</t>
  </si>
  <si>
    <t>Idrettslager garagsje</t>
  </si>
  <si>
    <t>SUM FAKTURERTE KOSTNADER</t>
  </si>
  <si>
    <t>Sjekk differanse betalte fakturaer u/mva fordelt</t>
  </si>
  <si>
    <t>Sjekk differanse betalte fakturaer mva fordelt</t>
  </si>
  <si>
    <t>Sjekk differanse betalte fakturaer m/mva fordelt</t>
  </si>
  <si>
    <t>28kr tips på bilag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</si>
</sst>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kr&quot;\ * #,##0_-;\-&quot;kr&quot;\ * #,##0_-;_-&quot;kr&quot;\ * &quot;-&quot;_-;_-@_-"/>
    <numFmt numFmtId="43" formatCode="_-* #,##0.00_-;\-* #,##0.00_-;_-* &quot;-&quot;??_-;_-@_-"/>
    <numFmt numFmtId="164" formatCode="[$kr-414]\ #,##0.00"/>
    <numFmt numFmtId="165" formatCode="#,##0.00\ [$kr-814]"/>
    <numFmt numFmtId="166" formatCode="&quot;kr&quot;\ #,##0"/>
    <numFmt numFmtId="167" formatCode="&quot; &quot;#,##0&quot; &quot;;&quot; (&quot;#,##0&quot;)&quot;;&quot; -&quot;00&quot; &quot;;&quot; &quot;@&quot; &quot;"/>
    <numFmt numFmtId="168" formatCode="[$kr-414]\ #,##0"/>
    <numFmt numFmtId="169" formatCode="&quot;kr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3999800086021423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1" applyNumberFormat="0" applyAlignment="0" applyProtection="0"/>
  </cellStyleXfs>
  <cellXfs count="61">
    <xf numFmtId="0" fontId="0" fillId="0" borderId="0" xfId="0"/>
    <xf numFmtId="0" fontId="0" fillId="3" borderId="0" xfId="0" applyFill="1"/>
    <xf numFmtId="0" fontId="0" fillId="4" borderId="0" xfId="0" applyFill="1"/>
    <xf numFmtId="164" fontId="0" fillId="0" borderId="0" xfId="0" applyNumberFormat="1"/>
    <xf numFmtId="9" fontId="0" fillId="0" borderId="0" xfId="0" applyNumberFormat="1"/>
    <xf numFmtId="164" fontId="0" fillId="5" borderId="0" xfId="0" applyNumberFormat="1" applyFill="1"/>
    <xf numFmtId="9" fontId="0" fillId="5" borderId="0" xfId="0" applyNumberFormat="1" applyFill="1"/>
    <xf numFmtId="0" fontId="0" fillId="5" borderId="0" xfId="0" applyFill="1"/>
    <xf numFmtId="165" fontId="0" fillId="0" borderId="0" xfId="0" applyNumberFormat="1"/>
    <xf numFmtId="165" fontId="0" fillId="5" borderId="0" xfId="0" applyNumberFormat="1" applyFill="1"/>
    <xf numFmtId="164" fontId="2" fillId="3" borderId="0" xfId="0" applyNumberFormat="1" applyFont="1" applyFill="1"/>
    <xf numFmtId="0" fontId="2" fillId="0" borderId="0" xfId="0" applyFont="1"/>
    <xf numFmtId="166" fontId="0" fillId="0" borderId="0" xfId="0" applyNumberFormat="1"/>
    <xf numFmtId="9" fontId="0" fillId="4" borderId="2" xfId="0" applyNumberFormat="1" applyFill="1" applyBorder="1"/>
    <xf numFmtId="164" fontId="0" fillId="4" borderId="0" xfId="0" applyNumberFormat="1" applyFill="1"/>
    <xf numFmtId="0" fontId="2" fillId="4" borderId="3" xfId="0" applyFont="1" applyFill="1" applyBorder="1"/>
    <xf numFmtId="9" fontId="0" fillId="0" borderId="2" xfId="0" applyNumberFormat="1" applyBorder="1"/>
    <xf numFmtId="164" fontId="0" fillId="0" borderId="3" xfId="0" applyNumberFormat="1" applyBorder="1"/>
    <xf numFmtId="165" fontId="0" fillId="4" borderId="0" xfId="0" applyNumberFormat="1" applyFill="1"/>
    <xf numFmtId="165" fontId="7" fillId="0" borderId="0" xfId="0" applyNumberFormat="1" applyFont="1"/>
    <xf numFmtId="0" fontId="2" fillId="4" borderId="0" xfId="0" applyFont="1" applyFill="1"/>
    <xf numFmtId="0" fontId="0" fillId="0" borderId="2" xfId="0" applyBorder="1"/>
    <xf numFmtId="0" fontId="0" fillId="0" borderId="3" xfId="0" applyBorder="1"/>
    <xf numFmtId="165" fontId="7" fillId="4" borderId="0" xfId="0" applyNumberFormat="1" applyFont="1" applyFill="1"/>
    <xf numFmtId="164" fontId="0" fillId="2" borderId="0" xfId="0" applyNumberFormat="1" applyFill="1"/>
    <xf numFmtId="165" fontId="7" fillId="2" borderId="0" xfId="0" applyNumberFormat="1" applyFont="1" applyFill="1"/>
    <xf numFmtId="165" fontId="0" fillId="2" borderId="0" xfId="0" applyNumberFormat="1" applyFill="1"/>
    <xf numFmtId="9" fontId="0" fillId="2" borderId="2" xfId="0" applyNumberFormat="1" applyFill="1" applyBorder="1"/>
    <xf numFmtId="42" fontId="0" fillId="0" borderId="0" xfId="0" applyNumberFormat="1"/>
    <xf numFmtId="0" fontId="0" fillId="2" borderId="0" xfId="0" applyFill="1"/>
    <xf numFmtId="166" fontId="0" fillId="2" borderId="0" xfId="0" applyNumberFormat="1" applyFill="1"/>
    <xf numFmtId="166" fontId="8" fillId="2" borderId="0" xfId="0" applyNumberFormat="1" applyFont="1" applyFill="1" quotePrefix="1"/>
    <xf numFmtId="167" fontId="9" fillId="6" borderId="4" xfId="18" applyNumberFormat="1" applyFont="1" applyFill="1" applyBorder="1" applyAlignment="1" applyProtection="1">
      <alignment wrapText="1"/>
      <protection locked="0"/>
    </xf>
    <xf numFmtId="167" fontId="0" fillId="0" borderId="0" xfId="0" applyNumberFormat="1"/>
    <xf numFmtId="166" fontId="8" fillId="0" borderId="0" xfId="0" applyNumberFormat="1" applyFont="1" quotePrefix="1"/>
    <xf numFmtId="166" fontId="2" fillId="0" borderId="0" xfId="0" applyNumberFormat="1" applyFont="1"/>
    <xf numFmtId="0" fontId="10" fillId="0" borderId="0" xfId="0" applyFont="1"/>
    <xf numFmtId="0" fontId="2" fillId="0" borderId="0" xfId="0" applyFont="1" applyAlignment="1">
      <alignment horizontal="center"/>
    </xf>
    <xf numFmtId="168" fontId="0" fillId="0" borderId="0" xfId="0" applyNumberFormat="1"/>
    <xf numFmtId="164" fontId="8" fillId="0" borderId="0" xfId="0" applyNumberFormat="1" applyFont="1" quotePrefix="1"/>
    <xf numFmtId="169" fontId="8" fillId="0" borderId="0" xfId="0" applyNumberFormat="1" applyFont="1" quotePrefix="1"/>
    <xf numFmtId="164" fontId="0" fillId="3" borderId="0" xfId="0" applyNumberFormat="1" applyFill="1"/>
    <xf numFmtId="9" fontId="0" fillId="3" borderId="0" xfId="0" applyNumberFormat="1" applyFill="1"/>
    <xf numFmtId="9" fontId="0" fillId="3" borderId="2" xfId="0" applyNumberFormat="1" applyFill="1" applyBorder="1"/>
    <xf numFmtId="165" fontId="7" fillId="3" borderId="0" xfId="0" applyNumberFormat="1" applyFont="1" applyFill="1"/>
    <xf numFmtId="165" fontId="0" fillId="3" borderId="0" xfId="0" applyNumberFormat="1" applyFill="1"/>
    <xf numFmtId="164" fontId="0" fillId="3" borderId="3" xfId="0" applyNumberFormat="1" applyFill="1" applyBorder="1"/>
    <xf numFmtId="0" fontId="2" fillId="7" borderId="0" xfId="0" applyFont="1" applyFill="1" applyAlignment="1">
      <alignment horizontal="center"/>
    </xf>
    <xf numFmtId="9" fontId="12" fillId="7" borderId="0" xfId="0" applyNumberFormat="1" applyFont="1" applyFill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9" fontId="3" fillId="3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20" applyAlignment="1">
      <alignment horizontal="center"/>
    </xf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1057275</xdr:colOff>
      <xdr:row>15</xdr:row>
      <xdr:rowOff>95250</xdr:rowOff>
    </xdr:from>
    <xdr:ext cx="180975" cy="266700"/>
    <xdr:sp macro="" textlink="">
      <xdr:nvSpPr>
        <xdr:cNvPr id="2" name="TekstSylinder 1"/>
        <xdr:cNvSpPr txBox="1"/>
      </xdr:nvSpPr>
      <xdr:spPr>
        <a:xfrm>
          <a:off x="1057275" y="295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0</xdr:col>
      <xdr:colOff>1228725</xdr:colOff>
      <xdr:row>13</xdr:row>
      <xdr:rowOff>66675</xdr:rowOff>
    </xdr:from>
    <xdr:to>
      <xdr:col>3</xdr:col>
      <xdr:colOff>1104900</xdr:colOff>
      <xdr:row>19</xdr:row>
      <xdr:rowOff>180975</xdr:rowOff>
    </xdr:to>
    <xdr:sp macro="" textlink="">
      <xdr:nvSpPr>
        <xdr:cNvPr id="3" name="TekstSylinder 2"/>
        <xdr:cNvSpPr txBox="1"/>
      </xdr:nvSpPr>
      <xdr:spPr>
        <a:xfrm>
          <a:off x="1228725" y="2543175"/>
          <a:ext cx="4714875" cy="1257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Pågående prosjekt som har godkjent spillemiddel søknad.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Påbegynt men er ikke ferdigstilt pr 1.november 2022 </a:t>
          </a: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13</xdr:row>
      <xdr:rowOff>0</xdr:rowOff>
    </xdr:from>
    <xdr:to>
      <xdr:col>4</xdr:col>
      <xdr:colOff>190500</xdr:colOff>
      <xdr:row>17</xdr:row>
      <xdr:rowOff>123825</xdr:rowOff>
    </xdr:to>
    <xdr:sp macro="" textlink="">
      <xdr:nvSpPr>
        <xdr:cNvPr id="2" name="TekstSylinder 1"/>
        <xdr:cNvSpPr txBox="1"/>
      </xdr:nvSpPr>
      <xdr:spPr>
        <a:xfrm>
          <a:off x="885825" y="2476500"/>
          <a:ext cx="6276975" cy="885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Pågående prosjekt som 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kommunal anleggsliste.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Spillemiddel søknad sendes 15. november 2022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Påbegynt men rr ikke ferdigstilt pr 1.november 2022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1172"/>
  <sheetViews>
    <sheetView tabSelected="1" workbookViewId="0" topLeftCell="A1">
      <selection activeCell="A79" sqref="A79"/>
    </sheetView>
  </sheetViews>
  <sheetFormatPr defaultColWidth="8.8515625" defaultRowHeight="15"/>
  <cols>
    <col min="2" max="2" width="59.00390625" style="0" customWidth="1"/>
    <col min="3" max="3" width="49.28125" style="0" customWidth="1"/>
    <col min="4" max="4" width="5.8515625" style="0" customWidth="1"/>
    <col min="5" max="5" width="19.140625" style="0" customWidth="1"/>
    <col min="6" max="7" width="14.8515625" style="0" customWidth="1"/>
    <col min="8" max="8" width="17.140625" style="0" customWidth="1"/>
    <col min="9" max="9" width="7.7109375" style="4" customWidth="1"/>
    <col min="10" max="10" width="14.8515625" style="3" customWidth="1"/>
    <col min="11" max="11" width="15.57421875" style="3" customWidth="1"/>
    <col min="12" max="12" width="19.140625" style="0" customWidth="1"/>
    <col min="13" max="13" width="8.140625" style="4" customWidth="1"/>
    <col min="14" max="14" width="19.00390625" style="8" customWidth="1"/>
    <col min="15" max="15" width="16.421875" style="8" customWidth="1"/>
    <col min="16" max="16" width="17.00390625" style="0" customWidth="1"/>
    <col min="17" max="17" width="9.140625" style="4" customWidth="1"/>
    <col min="18" max="18" width="16.7109375" style="3" customWidth="1"/>
    <col min="19" max="19" width="14.28125" style="3" customWidth="1"/>
    <col min="20" max="20" width="14.140625" style="0" customWidth="1"/>
    <col min="21" max="21" width="9.140625" style="4" customWidth="1"/>
    <col min="22" max="22" width="14.140625" style="8" customWidth="1"/>
    <col min="23" max="23" width="13.7109375" style="3" customWidth="1"/>
    <col min="24" max="24" width="15.140625" style="0" customWidth="1"/>
    <col min="25" max="25" width="9.140625" style="4" customWidth="1"/>
    <col min="26" max="26" width="15.421875" style="3" customWidth="1"/>
    <col min="27" max="27" width="13.00390625" style="3" customWidth="1"/>
    <col min="28" max="28" width="15.57421875" style="0" customWidth="1"/>
    <col min="29" max="29" width="16.7109375" style="0" customWidth="1"/>
    <col min="30" max="30" width="15.421875" style="0" customWidth="1"/>
    <col min="31" max="31" width="15.57421875" style="0" customWidth="1"/>
    <col min="32" max="32" width="15.140625" style="0" customWidth="1"/>
  </cols>
  <sheetData>
    <row r="1" spans="1:28" ht="21">
      <c r="A1" s="47" t="s">
        <v>0</v>
      </c>
      <c r="B1" s="47"/>
      <c r="C1" s="47"/>
      <c r="D1" s="47"/>
      <c r="E1" s="47"/>
      <c r="F1" s="47"/>
      <c r="G1" s="47"/>
      <c r="H1" s="47"/>
      <c r="I1" s="48" t="s">
        <v>1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32" ht="15.6">
      <c r="A2" s="1"/>
      <c r="B2" s="1"/>
      <c r="C2" s="1"/>
      <c r="D2" s="1"/>
      <c r="E2" s="1"/>
      <c r="F2" s="1"/>
      <c r="G2" s="1"/>
      <c r="H2" s="1"/>
      <c r="I2" s="52" t="s">
        <v>2</v>
      </c>
      <c r="J2" s="53"/>
      <c r="K2" s="53"/>
      <c r="L2" s="53"/>
      <c r="M2" s="52" t="s">
        <v>3</v>
      </c>
      <c r="N2" s="53"/>
      <c r="O2" s="53"/>
      <c r="P2" s="54"/>
      <c r="Q2" s="52" t="s">
        <v>4</v>
      </c>
      <c r="R2" s="53"/>
      <c r="S2" s="53"/>
      <c r="T2" s="54"/>
      <c r="U2" s="52" t="s">
        <v>5</v>
      </c>
      <c r="V2" s="53"/>
      <c r="W2" s="53"/>
      <c r="X2" s="54"/>
      <c r="Y2" s="55" t="s">
        <v>6</v>
      </c>
      <c r="Z2" s="56"/>
      <c r="AA2" s="56"/>
      <c r="AB2" s="57"/>
      <c r="AC2" s="49" t="s">
        <v>7</v>
      </c>
      <c r="AD2" s="50"/>
      <c r="AE2" s="50"/>
      <c r="AF2" s="51"/>
    </row>
    <row r="3" spans="1:32" ht="1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13" t="s">
        <v>16</v>
      </c>
      <c r="J3" s="14" t="s">
        <v>17</v>
      </c>
      <c r="K3" s="14" t="s">
        <v>14</v>
      </c>
      <c r="L3" s="20" t="s">
        <v>18</v>
      </c>
      <c r="M3" s="13" t="s">
        <v>16</v>
      </c>
      <c r="N3" s="18" t="s">
        <v>17</v>
      </c>
      <c r="O3" s="18" t="s">
        <v>14</v>
      </c>
      <c r="P3" s="15" t="s">
        <v>18</v>
      </c>
      <c r="Q3" s="13" t="s">
        <v>16</v>
      </c>
      <c r="R3" s="14" t="s">
        <v>17</v>
      </c>
      <c r="S3" s="14" t="s">
        <v>14</v>
      </c>
      <c r="T3" s="15" t="s">
        <v>18</v>
      </c>
      <c r="U3" s="13" t="s">
        <v>16</v>
      </c>
      <c r="V3" s="18" t="s">
        <v>17</v>
      </c>
      <c r="W3" s="14" t="s">
        <v>14</v>
      </c>
      <c r="X3" s="15" t="s">
        <v>18</v>
      </c>
      <c r="Y3" s="13" t="s">
        <v>16</v>
      </c>
      <c r="Z3" s="14" t="s">
        <v>17</v>
      </c>
      <c r="AA3" s="14" t="s">
        <v>14</v>
      </c>
      <c r="AB3" s="15" t="s">
        <v>18</v>
      </c>
      <c r="AC3" s="21" t="s">
        <v>16</v>
      </c>
      <c r="AD3" t="s">
        <v>17</v>
      </c>
      <c r="AE3" t="s">
        <v>14</v>
      </c>
      <c r="AF3" s="22" t="s">
        <v>18</v>
      </c>
    </row>
    <row r="4" spans="1:32" ht="15">
      <c r="A4">
        <v>1</v>
      </c>
      <c r="B4" t="s">
        <v>19</v>
      </c>
      <c r="C4" t="s">
        <v>20</v>
      </c>
      <c r="D4" t="s">
        <v>21</v>
      </c>
      <c r="E4" s="3">
        <v>1319.2</v>
      </c>
      <c r="F4" s="4">
        <v>0.25</v>
      </c>
      <c r="G4" s="3">
        <f>E4*F4</f>
        <v>329.8</v>
      </c>
      <c r="H4" s="3">
        <f>E4+G4</f>
        <v>1649</v>
      </c>
      <c r="I4" s="16">
        <v>0.5</v>
      </c>
      <c r="J4" s="14">
        <f>E4*I4</f>
        <v>659.6</v>
      </c>
      <c r="K4" s="3">
        <f>J4*F4</f>
        <v>164.9</v>
      </c>
      <c r="L4" s="3">
        <f aca="true" t="shared" si="0" ref="L4:L39">H4*I4</f>
        <v>824.5</v>
      </c>
      <c r="M4" s="16">
        <v>0.5</v>
      </c>
      <c r="N4" s="18">
        <f>E4*M4</f>
        <v>659.6</v>
      </c>
      <c r="O4" s="8">
        <f>N4*F4</f>
        <v>164.9</v>
      </c>
      <c r="P4" s="17">
        <f aca="true" t="shared" si="1" ref="P4:P36">H4*M4</f>
        <v>824.5</v>
      </c>
      <c r="Q4" s="16">
        <v>0</v>
      </c>
      <c r="R4" s="3">
        <f>E4*Q4</f>
        <v>0</v>
      </c>
      <c r="S4" s="3">
        <f>R4*F4</f>
        <v>0</v>
      </c>
      <c r="T4" s="17">
        <f aca="true" t="shared" si="2" ref="T4:T36">H4*Q4</f>
        <v>0</v>
      </c>
      <c r="U4" s="16">
        <v>0</v>
      </c>
      <c r="V4" s="18">
        <f>E4*U4</f>
        <v>0</v>
      </c>
      <c r="W4" s="3">
        <f>V4*F4</f>
        <v>0</v>
      </c>
      <c r="X4" s="17">
        <f aca="true" t="shared" si="3" ref="X4:X36">H4*U4</f>
        <v>0</v>
      </c>
      <c r="Y4" s="16">
        <v>0</v>
      </c>
      <c r="Z4" s="3">
        <f>E4*Y4</f>
        <v>0</v>
      </c>
      <c r="AA4" s="3">
        <f>Z4*F4</f>
        <v>0</v>
      </c>
      <c r="AB4" s="17">
        <f aca="true" t="shared" si="4" ref="AB4:AB36">H4*Y4</f>
        <v>0</v>
      </c>
      <c r="AC4" s="16">
        <f>I4+M4+Q4+U4+Y4</f>
        <v>1</v>
      </c>
      <c r="AD4" s="8">
        <f>J4+N4+R4+V4+Z4</f>
        <v>1319.2</v>
      </c>
      <c r="AE4" s="3">
        <f>K4+O4+S4+W4+AA4</f>
        <v>329.8</v>
      </c>
      <c r="AF4" s="17">
        <f>L4+P4+T4+X4+AB4</f>
        <v>1649</v>
      </c>
    </row>
    <row r="5" spans="1:32" ht="15">
      <c r="A5">
        <v>2</v>
      </c>
      <c r="B5" t="s">
        <v>22</v>
      </c>
      <c r="C5" t="s">
        <v>23</v>
      </c>
      <c r="D5" t="s">
        <v>21</v>
      </c>
      <c r="E5" s="3">
        <v>25000</v>
      </c>
      <c r="F5" s="4">
        <v>0.25</v>
      </c>
      <c r="G5" s="3">
        <f aca="true" t="shared" si="5" ref="G5:G52">E5*F5</f>
        <v>6250</v>
      </c>
      <c r="H5" s="3">
        <f>E5+G5</f>
        <v>31250</v>
      </c>
      <c r="I5" s="16">
        <v>0.5</v>
      </c>
      <c r="J5" s="14">
        <f aca="true" t="shared" si="6" ref="J5:J52">E5*I5</f>
        <v>12500</v>
      </c>
      <c r="K5" s="3">
        <f aca="true" t="shared" si="7" ref="K5:K52">J5*F5</f>
        <v>3125</v>
      </c>
      <c r="L5" s="3">
        <f t="shared" si="0"/>
        <v>15625</v>
      </c>
      <c r="M5" s="16">
        <v>0.5</v>
      </c>
      <c r="N5" s="18">
        <f aca="true" t="shared" si="8" ref="N5:N52">E5*M5</f>
        <v>12500</v>
      </c>
      <c r="O5" s="8">
        <f aca="true" t="shared" si="9" ref="O5:O52">N5*F5</f>
        <v>3125</v>
      </c>
      <c r="P5" s="17">
        <f t="shared" si="1"/>
        <v>15625</v>
      </c>
      <c r="Q5" s="16">
        <v>0</v>
      </c>
      <c r="R5" s="3">
        <f aca="true" t="shared" si="10" ref="R5:R39">E5*Q5</f>
        <v>0</v>
      </c>
      <c r="S5" s="3">
        <f aca="true" t="shared" si="11" ref="S5:S39">R5*F5</f>
        <v>0</v>
      </c>
      <c r="T5" s="17">
        <f t="shared" si="2"/>
        <v>0</v>
      </c>
      <c r="U5" s="16">
        <v>0</v>
      </c>
      <c r="V5" s="18">
        <f aca="true" t="shared" si="12" ref="V5:V52">E5*U5</f>
        <v>0</v>
      </c>
      <c r="W5" s="3">
        <f aca="true" t="shared" si="13" ref="W5:W52">V5*F5</f>
        <v>0</v>
      </c>
      <c r="X5" s="17">
        <f t="shared" si="3"/>
        <v>0</v>
      </c>
      <c r="Y5" s="16">
        <v>0</v>
      </c>
      <c r="Z5" s="3">
        <f aca="true" t="shared" si="14" ref="Z5:Z52">E5*Y5</f>
        <v>0</v>
      </c>
      <c r="AA5" s="3">
        <f aca="true" t="shared" si="15" ref="AA5:AA52">Z5*F5</f>
        <v>0</v>
      </c>
      <c r="AB5" s="17">
        <f t="shared" si="4"/>
        <v>0</v>
      </c>
      <c r="AC5" s="16">
        <f aca="true" t="shared" si="16" ref="AC5:AC52">I5+M5+Q5+U5+Y5</f>
        <v>1</v>
      </c>
      <c r="AD5" s="8">
        <f aca="true" t="shared" si="17" ref="AD5:AD64">J5+N5+R5+V5+Z5</f>
        <v>25000</v>
      </c>
      <c r="AE5" s="3">
        <f aca="true" t="shared" si="18" ref="AE5:AE64">K5+O5+S5+W5+AA5</f>
        <v>6250</v>
      </c>
      <c r="AF5" s="17">
        <f aca="true" t="shared" si="19" ref="AF5:AF52">L5+P5+T5+X5+AB5</f>
        <v>31250</v>
      </c>
    </row>
    <row r="6" spans="1:32" ht="15">
      <c r="A6">
        <v>3</v>
      </c>
      <c r="B6" t="s">
        <v>24</v>
      </c>
      <c r="C6" t="s">
        <v>25</v>
      </c>
      <c r="D6" t="s">
        <v>21</v>
      </c>
      <c r="E6" s="3">
        <v>1851</v>
      </c>
      <c r="F6" s="4">
        <v>0.25</v>
      </c>
      <c r="G6" s="3">
        <f t="shared" si="5"/>
        <v>462.75</v>
      </c>
      <c r="H6" s="3">
        <f aca="true" t="shared" si="20" ref="H6:H52">E6+G6</f>
        <v>2313.75</v>
      </c>
      <c r="I6" s="16">
        <v>0</v>
      </c>
      <c r="J6" s="14">
        <f t="shared" si="6"/>
        <v>0</v>
      </c>
      <c r="K6" s="3">
        <f t="shared" si="7"/>
        <v>0</v>
      </c>
      <c r="L6" s="3">
        <f t="shared" si="0"/>
        <v>0</v>
      </c>
      <c r="M6" s="16">
        <v>0</v>
      </c>
      <c r="N6" s="18">
        <f t="shared" si="8"/>
        <v>0</v>
      </c>
      <c r="O6" s="8">
        <f t="shared" si="9"/>
        <v>0</v>
      </c>
      <c r="P6" s="17">
        <f t="shared" si="1"/>
        <v>0</v>
      </c>
      <c r="Q6" s="16">
        <v>0</v>
      </c>
      <c r="R6" s="3">
        <f t="shared" si="10"/>
        <v>0</v>
      </c>
      <c r="S6" s="3">
        <f t="shared" si="11"/>
        <v>0</v>
      </c>
      <c r="T6" s="17">
        <f t="shared" si="2"/>
        <v>0</v>
      </c>
      <c r="U6" s="16">
        <v>0</v>
      </c>
      <c r="V6" s="18">
        <f t="shared" si="12"/>
        <v>0</v>
      </c>
      <c r="W6" s="3">
        <f t="shared" si="13"/>
        <v>0</v>
      </c>
      <c r="X6" s="17">
        <f t="shared" si="3"/>
        <v>0</v>
      </c>
      <c r="Y6" s="16">
        <v>1</v>
      </c>
      <c r="Z6" s="14">
        <f t="shared" si="14"/>
        <v>1851</v>
      </c>
      <c r="AA6" s="3">
        <f t="shared" si="15"/>
        <v>462.75</v>
      </c>
      <c r="AB6" s="17">
        <f t="shared" si="4"/>
        <v>2313.75</v>
      </c>
      <c r="AC6" s="16">
        <f t="shared" si="16"/>
        <v>1</v>
      </c>
      <c r="AD6" s="8">
        <f t="shared" si="17"/>
        <v>1851</v>
      </c>
      <c r="AE6" s="3">
        <f t="shared" si="18"/>
        <v>462.75</v>
      </c>
      <c r="AF6" s="17">
        <f t="shared" si="19"/>
        <v>2313.75</v>
      </c>
    </row>
    <row r="7" spans="1:32" ht="15">
      <c r="A7">
        <v>4</v>
      </c>
      <c r="B7" t="s">
        <v>24</v>
      </c>
      <c r="C7" t="s">
        <v>26</v>
      </c>
      <c r="D7" t="s">
        <v>21</v>
      </c>
      <c r="E7" s="3">
        <v>78334.4</v>
      </c>
      <c r="F7" s="4">
        <v>0.25</v>
      </c>
      <c r="G7" s="3">
        <f t="shared" si="5"/>
        <v>19583.6</v>
      </c>
      <c r="H7" s="3">
        <f t="shared" si="20"/>
        <v>97918</v>
      </c>
      <c r="I7" s="16">
        <v>0</v>
      </c>
      <c r="J7" s="14">
        <f t="shared" si="6"/>
        <v>0</v>
      </c>
      <c r="K7" s="3">
        <f t="shared" si="7"/>
        <v>0</v>
      </c>
      <c r="L7" s="3">
        <f t="shared" si="0"/>
        <v>0</v>
      </c>
      <c r="M7" s="16">
        <v>0</v>
      </c>
      <c r="N7" s="18">
        <f t="shared" si="8"/>
        <v>0</v>
      </c>
      <c r="O7" s="8">
        <f t="shared" si="9"/>
        <v>0</v>
      </c>
      <c r="P7" s="17">
        <f t="shared" si="1"/>
        <v>0</v>
      </c>
      <c r="Q7" s="16">
        <v>0</v>
      </c>
      <c r="R7" s="3">
        <f t="shared" si="10"/>
        <v>0</v>
      </c>
      <c r="S7" s="3">
        <f t="shared" si="11"/>
        <v>0</v>
      </c>
      <c r="T7" s="17">
        <f t="shared" si="2"/>
        <v>0</v>
      </c>
      <c r="U7" s="16">
        <v>0</v>
      </c>
      <c r="V7" s="18">
        <f t="shared" si="12"/>
        <v>0</v>
      </c>
      <c r="W7" s="3">
        <f t="shared" si="13"/>
        <v>0</v>
      </c>
      <c r="X7" s="17">
        <f t="shared" si="3"/>
        <v>0</v>
      </c>
      <c r="Y7" s="16">
        <v>1</v>
      </c>
      <c r="Z7" s="14">
        <f t="shared" si="14"/>
        <v>78334.4</v>
      </c>
      <c r="AA7" s="3">
        <f t="shared" si="15"/>
        <v>19583.6</v>
      </c>
      <c r="AB7" s="17">
        <f t="shared" si="4"/>
        <v>97918</v>
      </c>
      <c r="AC7" s="16">
        <f t="shared" si="16"/>
        <v>1</v>
      </c>
      <c r="AD7" s="8">
        <f t="shared" si="17"/>
        <v>78334.4</v>
      </c>
      <c r="AE7" s="3">
        <f t="shared" si="18"/>
        <v>19583.6</v>
      </c>
      <c r="AF7" s="17">
        <f t="shared" si="19"/>
        <v>97918</v>
      </c>
    </row>
    <row r="8" spans="1:32" ht="15">
      <c r="A8">
        <v>5</v>
      </c>
      <c r="B8" t="s">
        <v>27</v>
      </c>
      <c r="C8" t="s">
        <v>28</v>
      </c>
      <c r="D8" t="s">
        <v>21</v>
      </c>
      <c r="E8" s="3">
        <v>60260</v>
      </c>
      <c r="F8" s="4">
        <v>0.25</v>
      </c>
      <c r="G8" s="3">
        <f t="shared" si="5"/>
        <v>15065</v>
      </c>
      <c r="H8" s="3">
        <f t="shared" si="20"/>
        <v>75325</v>
      </c>
      <c r="I8" s="16">
        <v>0.3</v>
      </c>
      <c r="J8" s="14">
        <f t="shared" si="6"/>
        <v>18078</v>
      </c>
      <c r="K8" s="3">
        <f t="shared" si="7"/>
        <v>4519.5</v>
      </c>
      <c r="L8" s="3">
        <f t="shared" si="0"/>
        <v>22597.5</v>
      </c>
      <c r="M8" s="16">
        <v>0.7</v>
      </c>
      <c r="N8" s="18">
        <f t="shared" si="8"/>
        <v>42182</v>
      </c>
      <c r="O8" s="8">
        <f t="shared" si="9"/>
        <v>10545.5</v>
      </c>
      <c r="P8" s="17">
        <f t="shared" si="1"/>
        <v>52727.5</v>
      </c>
      <c r="Q8" s="16">
        <v>0</v>
      </c>
      <c r="R8" s="3">
        <f t="shared" si="10"/>
        <v>0</v>
      </c>
      <c r="S8" s="3">
        <f t="shared" si="11"/>
        <v>0</v>
      </c>
      <c r="T8" s="17">
        <f t="shared" si="2"/>
        <v>0</v>
      </c>
      <c r="U8" s="16">
        <v>0</v>
      </c>
      <c r="V8" s="18">
        <f t="shared" si="12"/>
        <v>0</v>
      </c>
      <c r="W8" s="3">
        <f t="shared" si="13"/>
        <v>0</v>
      </c>
      <c r="X8" s="17">
        <f t="shared" si="3"/>
        <v>0</v>
      </c>
      <c r="Y8" s="16">
        <v>0</v>
      </c>
      <c r="Z8" s="3">
        <f t="shared" si="14"/>
        <v>0</v>
      </c>
      <c r="AA8" s="3">
        <f t="shared" si="15"/>
        <v>0</v>
      </c>
      <c r="AB8" s="17">
        <f t="shared" si="4"/>
        <v>0</v>
      </c>
      <c r="AC8" s="16">
        <f t="shared" si="16"/>
        <v>1</v>
      </c>
      <c r="AD8" s="8">
        <f t="shared" si="17"/>
        <v>60260</v>
      </c>
      <c r="AE8" s="3">
        <f t="shared" si="18"/>
        <v>15065</v>
      </c>
      <c r="AF8" s="17">
        <f t="shared" si="19"/>
        <v>75325</v>
      </c>
    </row>
    <row r="9" spans="1:32" ht="15">
      <c r="A9">
        <v>6</v>
      </c>
      <c r="B9" t="s">
        <v>24</v>
      </c>
      <c r="C9" t="s">
        <v>29</v>
      </c>
      <c r="D9" t="s">
        <v>21</v>
      </c>
      <c r="E9" s="3">
        <v>8421.6</v>
      </c>
      <c r="F9" s="4">
        <v>0.25</v>
      </c>
      <c r="G9" s="3">
        <f t="shared" si="5"/>
        <v>2105.4</v>
      </c>
      <c r="H9" s="3">
        <f t="shared" si="20"/>
        <v>10527</v>
      </c>
      <c r="I9" s="16">
        <v>0</v>
      </c>
      <c r="J9" s="14">
        <f t="shared" si="6"/>
        <v>0</v>
      </c>
      <c r="K9" s="3">
        <f t="shared" si="7"/>
        <v>0</v>
      </c>
      <c r="L9" s="3">
        <f t="shared" si="0"/>
        <v>0</v>
      </c>
      <c r="M9" s="16">
        <v>0</v>
      </c>
      <c r="N9" s="18">
        <f t="shared" si="8"/>
        <v>0</v>
      </c>
      <c r="O9" s="8">
        <f t="shared" si="9"/>
        <v>0</v>
      </c>
      <c r="P9" s="17">
        <f t="shared" si="1"/>
        <v>0</v>
      </c>
      <c r="Q9" s="16">
        <v>0</v>
      </c>
      <c r="R9" s="3">
        <f t="shared" si="10"/>
        <v>0</v>
      </c>
      <c r="S9" s="3">
        <f t="shared" si="11"/>
        <v>0</v>
      </c>
      <c r="T9" s="17">
        <f t="shared" si="2"/>
        <v>0</v>
      </c>
      <c r="U9" s="16">
        <v>0</v>
      </c>
      <c r="V9" s="18">
        <f t="shared" si="12"/>
        <v>0</v>
      </c>
      <c r="W9" s="3">
        <f t="shared" si="13"/>
        <v>0</v>
      </c>
      <c r="X9" s="17">
        <f t="shared" si="3"/>
        <v>0</v>
      </c>
      <c r="Y9" s="16">
        <v>1</v>
      </c>
      <c r="Z9" s="3">
        <f t="shared" si="14"/>
        <v>8421.6</v>
      </c>
      <c r="AA9" s="3">
        <f t="shared" si="15"/>
        <v>2105.4</v>
      </c>
      <c r="AB9" s="17">
        <f t="shared" si="4"/>
        <v>10527</v>
      </c>
      <c r="AC9" s="16">
        <f t="shared" si="16"/>
        <v>1</v>
      </c>
      <c r="AD9" s="8">
        <f t="shared" si="17"/>
        <v>8421.6</v>
      </c>
      <c r="AE9" s="3">
        <f t="shared" si="18"/>
        <v>2105.4</v>
      </c>
      <c r="AF9" s="17">
        <f t="shared" si="19"/>
        <v>10527</v>
      </c>
    </row>
    <row r="10" spans="1:32" ht="15">
      <c r="A10">
        <v>7</v>
      </c>
      <c r="B10" t="s">
        <v>30</v>
      </c>
      <c r="C10" t="s">
        <v>31</v>
      </c>
      <c r="D10" t="s">
        <v>21</v>
      </c>
      <c r="E10" s="3">
        <v>14260</v>
      </c>
      <c r="F10" s="4">
        <v>0.25</v>
      </c>
      <c r="G10" s="3">
        <f t="shared" si="5"/>
        <v>3565</v>
      </c>
      <c r="H10" s="3">
        <f t="shared" si="20"/>
        <v>17825</v>
      </c>
      <c r="I10" s="16">
        <v>0.5</v>
      </c>
      <c r="J10" s="14">
        <f t="shared" si="6"/>
        <v>7130</v>
      </c>
      <c r="K10" s="3">
        <f t="shared" si="7"/>
        <v>1782.5</v>
      </c>
      <c r="L10" s="3">
        <f t="shared" si="0"/>
        <v>8912.5</v>
      </c>
      <c r="M10" s="16">
        <v>0.5</v>
      </c>
      <c r="N10" s="18">
        <f t="shared" si="8"/>
        <v>7130</v>
      </c>
      <c r="O10" s="8">
        <f t="shared" si="9"/>
        <v>1782.5</v>
      </c>
      <c r="P10" s="17">
        <f t="shared" si="1"/>
        <v>8912.5</v>
      </c>
      <c r="Q10" s="16">
        <v>0</v>
      </c>
      <c r="R10" s="3">
        <f t="shared" si="10"/>
        <v>0</v>
      </c>
      <c r="S10" s="3">
        <f t="shared" si="11"/>
        <v>0</v>
      </c>
      <c r="T10" s="17">
        <f t="shared" si="2"/>
        <v>0</v>
      </c>
      <c r="U10" s="16">
        <v>0</v>
      </c>
      <c r="V10" s="18">
        <f t="shared" si="12"/>
        <v>0</v>
      </c>
      <c r="W10" s="3">
        <f t="shared" si="13"/>
        <v>0</v>
      </c>
      <c r="X10" s="17">
        <f t="shared" si="3"/>
        <v>0</v>
      </c>
      <c r="Y10" s="16">
        <v>0</v>
      </c>
      <c r="Z10" s="3">
        <f t="shared" si="14"/>
        <v>0</v>
      </c>
      <c r="AA10" s="3">
        <f t="shared" si="15"/>
        <v>0</v>
      </c>
      <c r="AB10" s="17">
        <f t="shared" si="4"/>
        <v>0</v>
      </c>
      <c r="AC10" s="16">
        <f t="shared" si="16"/>
        <v>1</v>
      </c>
      <c r="AD10" s="8">
        <f t="shared" si="17"/>
        <v>14260</v>
      </c>
      <c r="AE10" s="3">
        <f t="shared" si="18"/>
        <v>3565</v>
      </c>
      <c r="AF10" s="17">
        <f t="shared" si="19"/>
        <v>17825</v>
      </c>
    </row>
    <row r="11" spans="1:32" ht="15">
      <c r="A11">
        <v>8</v>
      </c>
      <c r="B11" t="s">
        <v>30</v>
      </c>
      <c r="C11" t="s">
        <v>32</v>
      </c>
      <c r="D11" t="s">
        <v>21</v>
      </c>
      <c r="E11" s="3">
        <v>60260</v>
      </c>
      <c r="F11" s="4">
        <v>0.25</v>
      </c>
      <c r="G11" s="3">
        <f t="shared" si="5"/>
        <v>15065</v>
      </c>
      <c r="H11" s="3">
        <f t="shared" si="20"/>
        <v>75325</v>
      </c>
      <c r="I11" s="16">
        <v>0.3</v>
      </c>
      <c r="J11" s="14">
        <f t="shared" si="6"/>
        <v>18078</v>
      </c>
      <c r="K11" s="3">
        <f t="shared" si="7"/>
        <v>4519.5</v>
      </c>
      <c r="L11" s="3">
        <f t="shared" si="0"/>
        <v>22597.5</v>
      </c>
      <c r="M11" s="16">
        <v>0.7</v>
      </c>
      <c r="N11" s="18">
        <f t="shared" si="8"/>
        <v>42182</v>
      </c>
      <c r="O11" s="8">
        <f t="shared" si="9"/>
        <v>10545.5</v>
      </c>
      <c r="P11" s="17">
        <f t="shared" si="1"/>
        <v>52727.5</v>
      </c>
      <c r="Q11" s="16">
        <v>0</v>
      </c>
      <c r="R11" s="3">
        <f t="shared" si="10"/>
        <v>0</v>
      </c>
      <c r="S11" s="3">
        <f t="shared" si="11"/>
        <v>0</v>
      </c>
      <c r="T11" s="17">
        <f t="shared" si="2"/>
        <v>0</v>
      </c>
      <c r="U11" s="16">
        <v>0</v>
      </c>
      <c r="V11" s="18">
        <f t="shared" si="12"/>
        <v>0</v>
      </c>
      <c r="W11" s="3">
        <f t="shared" si="13"/>
        <v>0</v>
      </c>
      <c r="X11" s="17">
        <f t="shared" si="3"/>
        <v>0</v>
      </c>
      <c r="Y11" s="16">
        <v>0</v>
      </c>
      <c r="Z11" s="3">
        <f t="shared" si="14"/>
        <v>0</v>
      </c>
      <c r="AA11" s="3">
        <f t="shared" si="15"/>
        <v>0</v>
      </c>
      <c r="AB11" s="17">
        <f t="shared" si="4"/>
        <v>0</v>
      </c>
      <c r="AC11" s="16">
        <f t="shared" si="16"/>
        <v>1</v>
      </c>
      <c r="AD11" s="8">
        <f t="shared" si="17"/>
        <v>60260</v>
      </c>
      <c r="AE11" s="3">
        <f t="shared" si="18"/>
        <v>15065</v>
      </c>
      <c r="AF11" s="17">
        <f t="shared" si="19"/>
        <v>75325</v>
      </c>
    </row>
    <row r="12" spans="1:32" ht="15">
      <c r="A12">
        <v>9</v>
      </c>
      <c r="B12" t="s">
        <v>33</v>
      </c>
      <c r="C12" t="s">
        <v>34</v>
      </c>
      <c r="D12" t="s">
        <v>21</v>
      </c>
      <c r="E12" s="3">
        <v>2266.28</v>
      </c>
      <c r="F12" s="4">
        <v>0.25</v>
      </c>
      <c r="G12" s="3">
        <f t="shared" si="5"/>
        <v>566.57</v>
      </c>
      <c r="H12" s="3">
        <f t="shared" si="20"/>
        <v>2832.8500000000004</v>
      </c>
      <c r="I12" s="16">
        <v>0.5</v>
      </c>
      <c r="J12" s="14">
        <f t="shared" si="6"/>
        <v>1133.14</v>
      </c>
      <c r="K12" s="3">
        <f t="shared" si="7"/>
        <v>283.285</v>
      </c>
      <c r="L12" s="3">
        <f t="shared" si="0"/>
        <v>1416.4250000000002</v>
      </c>
      <c r="M12" s="16">
        <v>0.5</v>
      </c>
      <c r="N12" s="18">
        <f t="shared" si="8"/>
        <v>1133.14</v>
      </c>
      <c r="O12" s="8">
        <f t="shared" si="9"/>
        <v>283.285</v>
      </c>
      <c r="P12" s="17">
        <f t="shared" si="1"/>
        <v>1416.4250000000002</v>
      </c>
      <c r="Q12" s="16">
        <v>0</v>
      </c>
      <c r="R12" s="3">
        <f t="shared" si="10"/>
        <v>0</v>
      </c>
      <c r="S12" s="3">
        <f t="shared" si="11"/>
        <v>0</v>
      </c>
      <c r="T12" s="17">
        <f t="shared" si="2"/>
        <v>0</v>
      </c>
      <c r="U12" s="16">
        <v>0</v>
      </c>
      <c r="V12" s="18">
        <f t="shared" si="12"/>
        <v>0</v>
      </c>
      <c r="W12" s="3">
        <f t="shared" si="13"/>
        <v>0</v>
      </c>
      <c r="X12" s="17">
        <f t="shared" si="3"/>
        <v>0</v>
      </c>
      <c r="Y12" s="16">
        <v>0</v>
      </c>
      <c r="Z12" s="3">
        <f t="shared" si="14"/>
        <v>0</v>
      </c>
      <c r="AA12" s="3">
        <f t="shared" si="15"/>
        <v>0</v>
      </c>
      <c r="AB12" s="17">
        <f t="shared" si="4"/>
        <v>0</v>
      </c>
      <c r="AC12" s="16">
        <f t="shared" si="16"/>
        <v>1</v>
      </c>
      <c r="AD12" s="8">
        <f t="shared" si="17"/>
        <v>2266.28</v>
      </c>
      <c r="AE12" s="3">
        <f t="shared" si="18"/>
        <v>566.57</v>
      </c>
      <c r="AF12" s="17">
        <f t="shared" si="19"/>
        <v>2832.8500000000004</v>
      </c>
    </row>
    <row r="13" spans="1:32" ht="15">
      <c r="A13">
        <v>10</v>
      </c>
      <c r="B13" t="s">
        <v>35</v>
      </c>
      <c r="C13" t="s">
        <v>36</v>
      </c>
      <c r="D13" t="s">
        <v>21</v>
      </c>
      <c r="E13" s="3">
        <v>0</v>
      </c>
      <c r="F13" s="4">
        <v>0.25</v>
      </c>
      <c r="G13" s="3">
        <f t="shared" si="5"/>
        <v>0</v>
      </c>
      <c r="H13" s="3">
        <f t="shared" si="20"/>
        <v>0</v>
      </c>
      <c r="I13" s="16">
        <v>0.5</v>
      </c>
      <c r="J13" s="14">
        <f t="shared" si="6"/>
        <v>0</v>
      </c>
      <c r="K13" s="3">
        <f t="shared" si="7"/>
        <v>0</v>
      </c>
      <c r="L13" s="3">
        <f t="shared" si="0"/>
        <v>0</v>
      </c>
      <c r="M13" s="16">
        <v>0.5</v>
      </c>
      <c r="N13" s="18">
        <f t="shared" si="8"/>
        <v>0</v>
      </c>
      <c r="O13" s="8">
        <f t="shared" si="9"/>
        <v>0</v>
      </c>
      <c r="P13" s="17">
        <f t="shared" si="1"/>
        <v>0</v>
      </c>
      <c r="Q13" s="16">
        <v>0</v>
      </c>
      <c r="R13" s="3">
        <f t="shared" si="10"/>
        <v>0</v>
      </c>
      <c r="S13" s="3">
        <f t="shared" si="11"/>
        <v>0</v>
      </c>
      <c r="T13" s="17">
        <f t="shared" si="2"/>
        <v>0</v>
      </c>
      <c r="U13" s="16">
        <v>0</v>
      </c>
      <c r="V13" s="18">
        <f t="shared" si="12"/>
        <v>0</v>
      </c>
      <c r="W13" s="3">
        <f t="shared" si="13"/>
        <v>0</v>
      </c>
      <c r="X13" s="17">
        <f t="shared" si="3"/>
        <v>0</v>
      </c>
      <c r="Y13" s="16">
        <v>0</v>
      </c>
      <c r="Z13" s="3">
        <f t="shared" si="14"/>
        <v>0</v>
      </c>
      <c r="AA13" s="3">
        <f t="shared" si="15"/>
        <v>0</v>
      </c>
      <c r="AB13" s="17">
        <f t="shared" si="4"/>
        <v>0</v>
      </c>
      <c r="AC13" s="16">
        <f t="shared" si="16"/>
        <v>1</v>
      </c>
      <c r="AD13" s="8">
        <f t="shared" si="17"/>
        <v>0</v>
      </c>
      <c r="AE13" s="3">
        <f t="shared" si="18"/>
        <v>0</v>
      </c>
      <c r="AF13" s="17">
        <f t="shared" si="19"/>
        <v>0</v>
      </c>
    </row>
    <row r="14" spans="1:32" ht="15">
      <c r="A14">
        <v>11</v>
      </c>
      <c r="B14" t="s">
        <v>37</v>
      </c>
      <c r="C14" t="s">
        <v>38</v>
      </c>
      <c r="D14" t="s">
        <v>21</v>
      </c>
      <c r="E14" s="3">
        <v>345</v>
      </c>
      <c r="F14" s="4">
        <v>0.25</v>
      </c>
      <c r="G14" s="3">
        <f t="shared" si="5"/>
        <v>86.25</v>
      </c>
      <c r="H14" s="3">
        <f t="shared" si="20"/>
        <v>431.25</v>
      </c>
      <c r="I14" s="16">
        <v>0.5</v>
      </c>
      <c r="J14" s="14">
        <f t="shared" si="6"/>
        <v>172.5</v>
      </c>
      <c r="K14" s="3">
        <f t="shared" si="7"/>
        <v>43.125</v>
      </c>
      <c r="L14" s="3">
        <f t="shared" si="0"/>
        <v>215.625</v>
      </c>
      <c r="M14" s="16">
        <v>0.5</v>
      </c>
      <c r="N14" s="18">
        <f t="shared" si="8"/>
        <v>172.5</v>
      </c>
      <c r="O14" s="8">
        <f t="shared" si="9"/>
        <v>43.125</v>
      </c>
      <c r="P14" s="17">
        <f t="shared" si="1"/>
        <v>215.625</v>
      </c>
      <c r="Q14" s="16">
        <v>0</v>
      </c>
      <c r="R14" s="3">
        <f t="shared" si="10"/>
        <v>0</v>
      </c>
      <c r="S14" s="3">
        <f t="shared" si="11"/>
        <v>0</v>
      </c>
      <c r="T14" s="17">
        <f t="shared" si="2"/>
        <v>0</v>
      </c>
      <c r="U14" s="16">
        <v>0</v>
      </c>
      <c r="V14" s="18">
        <f t="shared" si="12"/>
        <v>0</v>
      </c>
      <c r="W14" s="3">
        <f t="shared" si="13"/>
        <v>0</v>
      </c>
      <c r="X14" s="17">
        <f t="shared" si="3"/>
        <v>0</v>
      </c>
      <c r="Y14" s="16">
        <v>0</v>
      </c>
      <c r="Z14" s="3">
        <f t="shared" si="14"/>
        <v>0</v>
      </c>
      <c r="AA14" s="3">
        <f t="shared" si="15"/>
        <v>0</v>
      </c>
      <c r="AB14" s="17">
        <f t="shared" si="4"/>
        <v>0</v>
      </c>
      <c r="AC14" s="16">
        <f t="shared" si="16"/>
        <v>1</v>
      </c>
      <c r="AD14" s="8">
        <f t="shared" si="17"/>
        <v>345</v>
      </c>
      <c r="AE14" s="3">
        <f t="shared" si="18"/>
        <v>86.25</v>
      </c>
      <c r="AF14" s="17">
        <f t="shared" si="19"/>
        <v>431.25</v>
      </c>
    </row>
    <row r="15" spans="1:32" ht="15">
      <c r="A15">
        <v>12</v>
      </c>
      <c r="B15" t="s">
        <v>39</v>
      </c>
      <c r="C15" t="s">
        <v>40</v>
      </c>
      <c r="D15" t="s">
        <v>21</v>
      </c>
      <c r="E15" s="3">
        <v>18470</v>
      </c>
      <c r="F15" s="4">
        <v>0.25</v>
      </c>
      <c r="G15" s="3">
        <f t="shared" si="5"/>
        <v>4617.5</v>
      </c>
      <c r="H15" s="3">
        <f t="shared" si="20"/>
        <v>23087.5</v>
      </c>
      <c r="I15" s="16">
        <v>0.5</v>
      </c>
      <c r="J15" s="14">
        <f t="shared" si="6"/>
        <v>9235</v>
      </c>
      <c r="K15" s="3">
        <f t="shared" si="7"/>
        <v>2308.75</v>
      </c>
      <c r="L15" s="3">
        <f t="shared" si="0"/>
        <v>11543.75</v>
      </c>
      <c r="M15" s="16">
        <v>0.5</v>
      </c>
      <c r="N15" s="18">
        <f t="shared" si="8"/>
        <v>9235</v>
      </c>
      <c r="O15" s="8">
        <f t="shared" si="9"/>
        <v>2308.75</v>
      </c>
      <c r="P15" s="17">
        <f t="shared" si="1"/>
        <v>11543.75</v>
      </c>
      <c r="Q15" s="16">
        <v>0</v>
      </c>
      <c r="R15" s="3">
        <f t="shared" si="10"/>
        <v>0</v>
      </c>
      <c r="S15" s="3">
        <f t="shared" si="11"/>
        <v>0</v>
      </c>
      <c r="T15" s="17">
        <f t="shared" si="2"/>
        <v>0</v>
      </c>
      <c r="U15" s="16">
        <v>0</v>
      </c>
      <c r="V15" s="18">
        <f t="shared" si="12"/>
        <v>0</v>
      </c>
      <c r="W15" s="3">
        <f t="shared" si="13"/>
        <v>0</v>
      </c>
      <c r="X15" s="17">
        <f t="shared" si="3"/>
        <v>0</v>
      </c>
      <c r="Y15" s="16">
        <v>0</v>
      </c>
      <c r="Z15" s="3">
        <f t="shared" si="14"/>
        <v>0</v>
      </c>
      <c r="AA15" s="3">
        <f t="shared" si="15"/>
        <v>0</v>
      </c>
      <c r="AB15" s="17">
        <f t="shared" si="4"/>
        <v>0</v>
      </c>
      <c r="AC15" s="16">
        <f t="shared" si="16"/>
        <v>1</v>
      </c>
      <c r="AD15" s="8">
        <f t="shared" si="17"/>
        <v>18470</v>
      </c>
      <c r="AE15" s="3">
        <f t="shared" si="18"/>
        <v>4617.5</v>
      </c>
      <c r="AF15" s="17">
        <f t="shared" si="19"/>
        <v>23087.5</v>
      </c>
    </row>
    <row r="16" spans="1:32" ht="15">
      <c r="A16">
        <v>13</v>
      </c>
      <c r="B16" t="s">
        <v>39</v>
      </c>
      <c r="C16" t="s">
        <v>41</v>
      </c>
      <c r="D16" t="s">
        <v>21</v>
      </c>
      <c r="E16" s="3">
        <v>19534</v>
      </c>
      <c r="F16" s="4">
        <v>0</v>
      </c>
      <c r="G16" s="3">
        <f t="shared" si="5"/>
        <v>0</v>
      </c>
      <c r="H16" s="3">
        <f t="shared" si="20"/>
        <v>19534</v>
      </c>
      <c r="I16" s="16">
        <v>0</v>
      </c>
      <c r="J16" s="14">
        <f t="shared" si="6"/>
        <v>0</v>
      </c>
      <c r="K16" s="3">
        <f t="shared" si="7"/>
        <v>0</v>
      </c>
      <c r="L16" s="3">
        <f t="shared" si="0"/>
        <v>0</v>
      </c>
      <c r="M16" s="16">
        <v>0</v>
      </c>
      <c r="N16" s="18">
        <f t="shared" si="8"/>
        <v>0</v>
      </c>
      <c r="O16" s="8">
        <f t="shared" si="9"/>
        <v>0</v>
      </c>
      <c r="P16" s="17">
        <f t="shared" si="1"/>
        <v>0</v>
      </c>
      <c r="Q16" s="16">
        <v>1</v>
      </c>
      <c r="R16" s="3">
        <f t="shared" si="10"/>
        <v>19534</v>
      </c>
      <c r="S16" s="3">
        <f t="shared" si="11"/>
        <v>0</v>
      </c>
      <c r="T16" s="17">
        <f t="shared" si="2"/>
        <v>19534</v>
      </c>
      <c r="U16" s="16">
        <v>0</v>
      </c>
      <c r="V16" s="18">
        <f t="shared" si="12"/>
        <v>0</v>
      </c>
      <c r="W16" s="3">
        <f t="shared" si="13"/>
        <v>0</v>
      </c>
      <c r="X16" s="17">
        <f t="shared" si="3"/>
        <v>0</v>
      </c>
      <c r="Y16" s="16">
        <v>0</v>
      </c>
      <c r="Z16" s="3">
        <f t="shared" si="14"/>
        <v>0</v>
      </c>
      <c r="AA16" s="3">
        <f t="shared" si="15"/>
        <v>0</v>
      </c>
      <c r="AB16" s="17">
        <f t="shared" si="4"/>
        <v>0</v>
      </c>
      <c r="AC16" s="16">
        <f t="shared" si="16"/>
        <v>1</v>
      </c>
      <c r="AD16" s="8">
        <f t="shared" si="17"/>
        <v>19534</v>
      </c>
      <c r="AE16" s="3">
        <f t="shared" si="18"/>
        <v>0</v>
      </c>
      <c r="AF16" s="17">
        <f t="shared" si="19"/>
        <v>19534</v>
      </c>
    </row>
    <row r="17" spans="1:32" ht="15">
      <c r="A17">
        <v>14</v>
      </c>
      <c r="B17" t="s">
        <v>42</v>
      </c>
      <c r="C17" t="s">
        <v>43</v>
      </c>
      <c r="D17" t="s">
        <v>21</v>
      </c>
      <c r="E17" s="3">
        <v>129281.31</v>
      </c>
      <c r="F17" s="4">
        <v>0.25</v>
      </c>
      <c r="G17" s="3">
        <f t="shared" si="5"/>
        <v>32320.3275</v>
      </c>
      <c r="H17" s="3">
        <f t="shared" si="20"/>
        <v>161601.6375</v>
      </c>
      <c r="I17" s="16">
        <v>0</v>
      </c>
      <c r="J17" s="14">
        <f t="shared" si="6"/>
        <v>0</v>
      </c>
      <c r="K17" s="3">
        <f t="shared" si="7"/>
        <v>0</v>
      </c>
      <c r="L17" s="3">
        <f t="shared" si="0"/>
        <v>0</v>
      </c>
      <c r="M17" s="16">
        <v>0</v>
      </c>
      <c r="N17" s="18">
        <f t="shared" si="8"/>
        <v>0</v>
      </c>
      <c r="O17" s="8">
        <f t="shared" si="9"/>
        <v>0</v>
      </c>
      <c r="P17" s="17">
        <f t="shared" si="1"/>
        <v>0</v>
      </c>
      <c r="Q17" s="16">
        <v>0</v>
      </c>
      <c r="R17" s="3">
        <f t="shared" si="10"/>
        <v>0</v>
      </c>
      <c r="S17" s="3">
        <f t="shared" si="11"/>
        <v>0</v>
      </c>
      <c r="T17" s="17">
        <f t="shared" si="2"/>
        <v>0</v>
      </c>
      <c r="U17" s="16">
        <v>1</v>
      </c>
      <c r="V17" s="18">
        <f t="shared" si="12"/>
        <v>129281.31</v>
      </c>
      <c r="W17" s="3">
        <f t="shared" si="13"/>
        <v>32320.3275</v>
      </c>
      <c r="X17" s="17">
        <f t="shared" si="3"/>
        <v>161601.6375</v>
      </c>
      <c r="Y17" s="16">
        <v>0</v>
      </c>
      <c r="Z17" s="3">
        <f t="shared" si="14"/>
        <v>0</v>
      </c>
      <c r="AA17" s="3">
        <f t="shared" si="15"/>
        <v>0</v>
      </c>
      <c r="AB17" s="17">
        <f t="shared" si="4"/>
        <v>0</v>
      </c>
      <c r="AC17" s="16">
        <f t="shared" si="16"/>
        <v>1</v>
      </c>
      <c r="AD17" s="8">
        <f t="shared" si="17"/>
        <v>129281.31</v>
      </c>
      <c r="AE17" s="3">
        <f t="shared" si="18"/>
        <v>32320.3275</v>
      </c>
      <c r="AF17" s="17">
        <f t="shared" si="19"/>
        <v>161601.6375</v>
      </c>
    </row>
    <row r="18" spans="1:32" ht="15">
      <c r="A18">
        <v>15</v>
      </c>
      <c r="B18" t="s">
        <v>44</v>
      </c>
      <c r="C18" t="s">
        <v>45</v>
      </c>
      <c r="D18" t="s">
        <v>21</v>
      </c>
      <c r="E18" s="3">
        <v>2000000</v>
      </c>
      <c r="F18" s="4">
        <v>0.25</v>
      </c>
      <c r="G18" s="3">
        <f t="shared" si="5"/>
        <v>500000</v>
      </c>
      <c r="H18" s="3">
        <f t="shared" si="20"/>
        <v>2500000</v>
      </c>
      <c r="I18" s="16">
        <v>0.53</v>
      </c>
      <c r="J18" s="14">
        <f t="shared" si="6"/>
        <v>1060000</v>
      </c>
      <c r="K18" s="3">
        <f t="shared" si="7"/>
        <v>265000</v>
      </c>
      <c r="L18" s="3">
        <f t="shared" si="0"/>
        <v>1325000</v>
      </c>
      <c r="M18" s="16">
        <v>0.45</v>
      </c>
      <c r="N18" s="18">
        <f t="shared" si="8"/>
        <v>900000</v>
      </c>
      <c r="O18" s="8">
        <f t="shared" si="9"/>
        <v>225000</v>
      </c>
      <c r="P18" s="17">
        <f t="shared" si="1"/>
        <v>1125000</v>
      </c>
      <c r="Q18" s="16">
        <v>0</v>
      </c>
      <c r="R18" s="3">
        <f t="shared" si="10"/>
        <v>0</v>
      </c>
      <c r="S18" s="3">
        <f t="shared" si="11"/>
        <v>0</v>
      </c>
      <c r="T18" s="17">
        <f t="shared" si="2"/>
        <v>0</v>
      </c>
      <c r="U18" s="16">
        <v>0</v>
      </c>
      <c r="V18" s="18">
        <f t="shared" si="12"/>
        <v>0</v>
      </c>
      <c r="W18" s="3">
        <f t="shared" si="13"/>
        <v>0</v>
      </c>
      <c r="X18" s="17">
        <f t="shared" si="3"/>
        <v>0</v>
      </c>
      <c r="Y18" s="16">
        <v>0.02</v>
      </c>
      <c r="Z18" s="3">
        <f t="shared" si="14"/>
        <v>40000</v>
      </c>
      <c r="AA18" s="3">
        <f t="shared" si="15"/>
        <v>10000</v>
      </c>
      <c r="AB18" s="17">
        <f t="shared" si="4"/>
        <v>50000</v>
      </c>
      <c r="AC18" s="16">
        <f t="shared" si="16"/>
        <v>1</v>
      </c>
      <c r="AD18" s="8">
        <f t="shared" si="17"/>
        <v>2000000</v>
      </c>
      <c r="AE18" s="3">
        <f t="shared" si="18"/>
        <v>500000</v>
      </c>
      <c r="AF18" s="17">
        <f t="shared" si="19"/>
        <v>2500000</v>
      </c>
    </row>
    <row r="19" spans="1:32" ht="15">
      <c r="A19">
        <v>16</v>
      </c>
      <c r="B19" t="s">
        <v>46</v>
      </c>
      <c r="C19" t="s">
        <v>47</v>
      </c>
      <c r="D19" t="s">
        <v>21</v>
      </c>
      <c r="E19" s="3">
        <v>1342284.8</v>
      </c>
      <c r="F19" s="4">
        <v>0.25</v>
      </c>
      <c r="G19" s="3">
        <f t="shared" si="5"/>
        <v>335571.2</v>
      </c>
      <c r="H19" s="3">
        <f t="shared" si="20"/>
        <v>1677856</v>
      </c>
      <c r="I19" s="16">
        <v>0.5</v>
      </c>
      <c r="J19" s="14">
        <f t="shared" si="6"/>
        <v>671142.4</v>
      </c>
      <c r="K19" s="3">
        <f t="shared" si="7"/>
        <v>167785.6</v>
      </c>
      <c r="L19" s="3">
        <f t="shared" si="0"/>
        <v>838928</v>
      </c>
      <c r="M19" s="16">
        <v>0.5</v>
      </c>
      <c r="N19" s="18">
        <f t="shared" si="8"/>
        <v>671142.4</v>
      </c>
      <c r="O19" s="8">
        <f t="shared" si="9"/>
        <v>167785.6</v>
      </c>
      <c r="P19" s="17">
        <f t="shared" si="1"/>
        <v>838928</v>
      </c>
      <c r="Q19" s="16">
        <v>0</v>
      </c>
      <c r="R19" s="3">
        <f t="shared" si="10"/>
        <v>0</v>
      </c>
      <c r="S19" s="3">
        <f t="shared" si="11"/>
        <v>0</v>
      </c>
      <c r="T19" s="17">
        <f t="shared" si="2"/>
        <v>0</v>
      </c>
      <c r="U19" s="16">
        <v>0</v>
      </c>
      <c r="V19" s="18">
        <f t="shared" si="12"/>
        <v>0</v>
      </c>
      <c r="W19" s="3">
        <f t="shared" si="13"/>
        <v>0</v>
      </c>
      <c r="X19" s="17">
        <f t="shared" si="3"/>
        <v>0</v>
      </c>
      <c r="Y19" s="16">
        <v>0</v>
      </c>
      <c r="Z19" s="3">
        <f t="shared" si="14"/>
        <v>0</v>
      </c>
      <c r="AA19" s="3">
        <f t="shared" si="15"/>
        <v>0</v>
      </c>
      <c r="AB19" s="17">
        <f t="shared" si="4"/>
        <v>0</v>
      </c>
      <c r="AC19" s="16">
        <f t="shared" si="16"/>
        <v>1</v>
      </c>
      <c r="AD19" s="8">
        <f t="shared" si="17"/>
        <v>1342284.8</v>
      </c>
      <c r="AE19" s="3">
        <f t="shared" si="18"/>
        <v>335571.2</v>
      </c>
      <c r="AF19" s="17">
        <f t="shared" si="19"/>
        <v>1677856</v>
      </c>
    </row>
    <row r="20" spans="1:32" ht="15">
      <c r="A20">
        <v>17</v>
      </c>
      <c r="B20" t="s">
        <v>46</v>
      </c>
      <c r="C20" t="s">
        <v>48</v>
      </c>
      <c r="D20" t="s">
        <v>21</v>
      </c>
      <c r="E20" s="3">
        <v>14260</v>
      </c>
      <c r="F20" s="4">
        <v>0.25</v>
      </c>
      <c r="G20" s="3">
        <f t="shared" si="5"/>
        <v>3565</v>
      </c>
      <c r="H20" s="3">
        <f t="shared" si="20"/>
        <v>17825</v>
      </c>
      <c r="I20" s="16">
        <v>0</v>
      </c>
      <c r="J20" s="14">
        <f t="shared" si="6"/>
        <v>0</v>
      </c>
      <c r="K20" s="3">
        <f t="shared" si="7"/>
        <v>0</v>
      </c>
      <c r="L20" s="3">
        <f t="shared" si="0"/>
        <v>0</v>
      </c>
      <c r="M20" s="16">
        <v>0</v>
      </c>
      <c r="N20" s="18">
        <f t="shared" si="8"/>
        <v>0</v>
      </c>
      <c r="O20" s="8">
        <f t="shared" si="9"/>
        <v>0</v>
      </c>
      <c r="P20" s="17">
        <f t="shared" si="1"/>
        <v>0</v>
      </c>
      <c r="Q20" s="16">
        <v>0</v>
      </c>
      <c r="R20" s="3">
        <f t="shared" si="10"/>
        <v>0</v>
      </c>
      <c r="S20" s="3">
        <f t="shared" si="11"/>
        <v>0</v>
      </c>
      <c r="T20" s="17">
        <f t="shared" si="2"/>
        <v>0</v>
      </c>
      <c r="U20" s="16">
        <v>0</v>
      </c>
      <c r="V20" s="18">
        <f t="shared" si="12"/>
        <v>0</v>
      </c>
      <c r="W20" s="3">
        <f t="shared" si="13"/>
        <v>0</v>
      </c>
      <c r="X20" s="17">
        <f t="shared" si="3"/>
        <v>0</v>
      </c>
      <c r="Y20" s="16">
        <v>1</v>
      </c>
      <c r="Z20" s="3">
        <f t="shared" si="14"/>
        <v>14260</v>
      </c>
      <c r="AA20" s="3">
        <f t="shared" si="15"/>
        <v>3565</v>
      </c>
      <c r="AB20" s="17">
        <f t="shared" si="4"/>
        <v>17825</v>
      </c>
      <c r="AC20" s="16">
        <f t="shared" si="16"/>
        <v>1</v>
      </c>
      <c r="AD20" s="8">
        <f t="shared" si="17"/>
        <v>14260</v>
      </c>
      <c r="AE20" s="3">
        <f t="shared" si="18"/>
        <v>3565</v>
      </c>
      <c r="AF20" s="17">
        <f t="shared" si="19"/>
        <v>17825</v>
      </c>
    </row>
    <row r="21" spans="1:32" ht="15">
      <c r="A21">
        <v>18</v>
      </c>
      <c r="B21" t="s">
        <v>46</v>
      </c>
      <c r="C21" t="s">
        <v>49</v>
      </c>
      <c r="D21" t="s">
        <v>21</v>
      </c>
      <c r="E21" s="3">
        <v>1187744.8</v>
      </c>
      <c r="F21" s="4">
        <v>0.25</v>
      </c>
      <c r="G21" s="3">
        <f t="shared" si="5"/>
        <v>296936.2</v>
      </c>
      <c r="H21" s="3">
        <f t="shared" si="20"/>
        <v>1484681</v>
      </c>
      <c r="I21" s="16">
        <v>0.5</v>
      </c>
      <c r="J21" s="14">
        <f t="shared" si="6"/>
        <v>593872.4</v>
      </c>
      <c r="K21" s="3">
        <f t="shared" si="7"/>
        <v>148468.1</v>
      </c>
      <c r="L21" s="3">
        <f t="shared" si="0"/>
        <v>742340.5</v>
      </c>
      <c r="M21" s="16">
        <v>0.5</v>
      </c>
      <c r="N21" s="18">
        <f t="shared" si="8"/>
        <v>593872.4</v>
      </c>
      <c r="O21" s="8">
        <f t="shared" si="9"/>
        <v>148468.1</v>
      </c>
      <c r="P21" s="17">
        <f t="shared" si="1"/>
        <v>742340.5</v>
      </c>
      <c r="Q21" s="16">
        <v>0</v>
      </c>
      <c r="R21" s="3">
        <f t="shared" si="10"/>
        <v>0</v>
      </c>
      <c r="S21" s="3">
        <f t="shared" si="11"/>
        <v>0</v>
      </c>
      <c r="T21" s="17">
        <f t="shared" si="2"/>
        <v>0</v>
      </c>
      <c r="U21" s="16">
        <v>0</v>
      </c>
      <c r="V21" s="18">
        <f t="shared" si="12"/>
        <v>0</v>
      </c>
      <c r="W21" s="3">
        <f t="shared" si="13"/>
        <v>0</v>
      </c>
      <c r="X21" s="17">
        <f t="shared" si="3"/>
        <v>0</v>
      </c>
      <c r="Y21" s="16">
        <v>0</v>
      </c>
      <c r="Z21" s="3">
        <f t="shared" si="14"/>
        <v>0</v>
      </c>
      <c r="AA21" s="3">
        <f t="shared" si="15"/>
        <v>0</v>
      </c>
      <c r="AB21" s="17">
        <f t="shared" si="4"/>
        <v>0</v>
      </c>
      <c r="AC21" s="16">
        <f t="shared" si="16"/>
        <v>1</v>
      </c>
      <c r="AD21" s="8">
        <f t="shared" si="17"/>
        <v>1187744.8</v>
      </c>
      <c r="AE21" s="3">
        <f t="shared" si="18"/>
        <v>296936.2</v>
      </c>
      <c r="AF21" s="17">
        <f t="shared" si="19"/>
        <v>1484681</v>
      </c>
    </row>
    <row r="22" spans="1:32" ht="15">
      <c r="A22">
        <v>19</v>
      </c>
      <c r="B22" t="s">
        <v>46</v>
      </c>
      <c r="C22" t="s">
        <v>50</v>
      </c>
      <c r="D22" t="s">
        <v>21</v>
      </c>
      <c r="E22" s="3">
        <v>19494.8</v>
      </c>
      <c r="F22" s="4">
        <v>0.25</v>
      </c>
      <c r="G22" s="3">
        <f t="shared" si="5"/>
        <v>4873.7</v>
      </c>
      <c r="H22" s="3">
        <f t="shared" si="20"/>
        <v>24368.5</v>
      </c>
      <c r="I22" s="16">
        <v>0.5</v>
      </c>
      <c r="J22" s="14">
        <f t="shared" si="6"/>
        <v>9747.4</v>
      </c>
      <c r="K22" s="3">
        <f t="shared" si="7"/>
        <v>2436.85</v>
      </c>
      <c r="L22" s="3">
        <f t="shared" si="0"/>
        <v>12184.25</v>
      </c>
      <c r="M22" s="16">
        <v>0.5</v>
      </c>
      <c r="N22" s="18">
        <f t="shared" si="8"/>
        <v>9747.4</v>
      </c>
      <c r="O22" s="8">
        <f t="shared" si="9"/>
        <v>2436.85</v>
      </c>
      <c r="P22" s="17">
        <f t="shared" si="1"/>
        <v>12184.25</v>
      </c>
      <c r="Q22" s="16">
        <v>0</v>
      </c>
      <c r="R22" s="3">
        <f t="shared" si="10"/>
        <v>0</v>
      </c>
      <c r="S22" s="3">
        <f t="shared" si="11"/>
        <v>0</v>
      </c>
      <c r="T22" s="17">
        <f t="shared" si="2"/>
        <v>0</v>
      </c>
      <c r="U22" s="16">
        <v>0</v>
      </c>
      <c r="V22" s="18">
        <f t="shared" si="12"/>
        <v>0</v>
      </c>
      <c r="W22" s="3">
        <f t="shared" si="13"/>
        <v>0</v>
      </c>
      <c r="X22" s="17">
        <f t="shared" si="3"/>
        <v>0</v>
      </c>
      <c r="Y22" s="16">
        <v>0</v>
      </c>
      <c r="Z22" s="3">
        <f t="shared" si="14"/>
        <v>0</v>
      </c>
      <c r="AA22" s="3">
        <f t="shared" si="15"/>
        <v>0</v>
      </c>
      <c r="AB22" s="17">
        <f t="shared" si="4"/>
        <v>0</v>
      </c>
      <c r="AC22" s="16">
        <f t="shared" si="16"/>
        <v>1</v>
      </c>
      <c r="AD22" s="8">
        <f t="shared" si="17"/>
        <v>19494.8</v>
      </c>
      <c r="AE22" s="3">
        <f t="shared" si="18"/>
        <v>4873.7</v>
      </c>
      <c r="AF22" s="17">
        <f t="shared" si="19"/>
        <v>24368.5</v>
      </c>
    </row>
    <row r="23" spans="1:32" ht="15">
      <c r="A23">
        <v>20</v>
      </c>
      <c r="B23" t="s">
        <v>51</v>
      </c>
      <c r="C23" t="s">
        <v>52</v>
      </c>
      <c r="D23" t="s">
        <v>21</v>
      </c>
      <c r="E23" s="3">
        <v>160000</v>
      </c>
      <c r="F23" s="4">
        <v>0.25</v>
      </c>
      <c r="G23" s="3">
        <f t="shared" si="5"/>
        <v>40000</v>
      </c>
      <c r="H23" s="3">
        <f t="shared" si="20"/>
        <v>200000</v>
      </c>
      <c r="I23" s="16">
        <v>0.5</v>
      </c>
      <c r="J23" s="14">
        <f t="shared" si="6"/>
        <v>80000</v>
      </c>
      <c r="K23" s="3">
        <f t="shared" si="7"/>
        <v>20000</v>
      </c>
      <c r="L23" s="3">
        <f t="shared" si="0"/>
        <v>100000</v>
      </c>
      <c r="M23" s="16">
        <v>0.5</v>
      </c>
      <c r="N23" s="18">
        <f t="shared" si="8"/>
        <v>80000</v>
      </c>
      <c r="O23" s="8">
        <f t="shared" si="9"/>
        <v>20000</v>
      </c>
      <c r="P23" s="17">
        <f t="shared" si="1"/>
        <v>100000</v>
      </c>
      <c r="Q23" s="16">
        <v>0</v>
      </c>
      <c r="R23" s="3">
        <f t="shared" si="10"/>
        <v>0</v>
      </c>
      <c r="S23" s="3">
        <f t="shared" si="11"/>
        <v>0</v>
      </c>
      <c r="T23" s="17">
        <f t="shared" si="2"/>
        <v>0</v>
      </c>
      <c r="U23" s="16">
        <v>0</v>
      </c>
      <c r="V23" s="18">
        <f t="shared" si="12"/>
        <v>0</v>
      </c>
      <c r="W23" s="3">
        <f t="shared" si="13"/>
        <v>0</v>
      </c>
      <c r="X23" s="17">
        <f t="shared" si="3"/>
        <v>0</v>
      </c>
      <c r="Y23" s="16">
        <v>0</v>
      </c>
      <c r="Z23" s="3">
        <f t="shared" si="14"/>
        <v>0</v>
      </c>
      <c r="AA23" s="3">
        <f t="shared" si="15"/>
        <v>0</v>
      </c>
      <c r="AB23" s="17">
        <f t="shared" si="4"/>
        <v>0</v>
      </c>
      <c r="AC23" s="16">
        <f t="shared" si="16"/>
        <v>1</v>
      </c>
      <c r="AD23" s="8">
        <f t="shared" si="17"/>
        <v>160000</v>
      </c>
      <c r="AE23" s="3">
        <f t="shared" si="18"/>
        <v>40000</v>
      </c>
      <c r="AF23" s="17">
        <f t="shared" si="19"/>
        <v>200000</v>
      </c>
    </row>
    <row r="24" spans="1:32" ht="15">
      <c r="A24">
        <v>21</v>
      </c>
      <c r="B24" t="s">
        <v>51</v>
      </c>
      <c r="C24" t="s">
        <v>53</v>
      </c>
      <c r="D24" t="s">
        <v>21</v>
      </c>
      <c r="E24" s="3">
        <v>70000</v>
      </c>
      <c r="F24" s="4">
        <v>0.25</v>
      </c>
      <c r="G24" s="3">
        <f t="shared" si="5"/>
        <v>17500</v>
      </c>
      <c r="H24" s="3">
        <f t="shared" si="20"/>
        <v>87500</v>
      </c>
      <c r="I24" s="16">
        <v>0.5</v>
      </c>
      <c r="J24" s="14">
        <f t="shared" si="6"/>
        <v>35000</v>
      </c>
      <c r="K24" s="3">
        <f t="shared" si="7"/>
        <v>8750</v>
      </c>
      <c r="L24" s="3">
        <f t="shared" si="0"/>
        <v>43750</v>
      </c>
      <c r="M24" s="16">
        <v>0.5</v>
      </c>
      <c r="N24" s="18">
        <f t="shared" si="8"/>
        <v>35000</v>
      </c>
      <c r="O24" s="8">
        <f t="shared" si="9"/>
        <v>8750</v>
      </c>
      <c r="P24" s="17">
        <f t="shared" si="1"/>
        <v>43750</v>
      </c>
      <c r="Q24" s="16">
        <v>0</v>
      </c>
      <c r="R24" s="3">
        <f t="shared" si="10"/>
        <v>0</v>
      </c>
      <c r="S24" s="3">
        <f t="shared" si="11"/>
        <v>0</v>
      </c>
      <c r="T24" s="17">
        <f t="shared" si="2"/>
        <v>0</v>
      </c>
      <c r="U24" s="16">
        <v>0</v>
      </c>
      <c r="V24" s="18">
        <f t="shared" si="12"/>
        <v>0</v>
      </c>
      <c r="W24" s="3">
        <f t="shared" si="13"/>
        <v>0</v>
      </c>
      <c r="X24" s="17">
        <f t="shared" si="3"/>
        <v>0</v>
      </c>
      <c r="Y24" s="16">
        <v>0</v>
      </c>
      <c r="Z24" s="3">
        <f t="shared" si="14"/>
        <v>0</v>
      </c>
      <c r="AA24" s="3">
        <f t="shared" si="15"/>
        <v>0</v>
      </c>
      <c r="AB24" s="17">
        <f t="shared" si="4"/>
        <v>0</v>
      </c>
      <c r="AC24" s="16">
        <f t="shared" si="16"/>
        <v>1</v>
      </c>
      <c r="AD24" s="8">
        <f t="shared" si="17"/>
        <v>70000</v>
      </c>
      <c r="AE24" s="3">
        <f t="shared" si="18"/>
        <v>17500</v>
      </c>
      <c r="AF24" s="17">
        <f t="shared" si="19"/>
        <v>87500</v>
      </c>
    </row>
    <row r="25" spans="1:32" ht="15">
      <c r="A25">
        <v>22</v>
      </c>
      <c r="B25" t="s">
        <v>51</v>
      </c>
      <c r="C25" t="s">
        <v>54</v>
      </c>
      <c r="D25" t="s">
        <v>21</v>
      </c>
      <c r="E25" s="3">
        <v>11490</v>
      </c>
      <c r="F25" s="4">
        <v>0</v>
      </c>
      <c r="G25" s="3">
        <f t="shared" si="5"/>
        <v>0</v>
      </c>
      <c r="H25" s="3">
        <f t="shared" si="20"/>
        <v>11490</v>
      </c>
      <c r="I25" s="16">
        <v>0.5</v>
      </c>
      <c r="J25" s="14">
        <f t="shared" si="6"/>
        <v>5745</v>
      </c>
      <c r="K25" s="3">
        <f t="shared" si="7"/>
        <v>0</v>
      </c>
      <c r="L25" s="3">
        <f t="shared" si="0"/>
        <v>5745</v>
      </c>
      <c r="M25" s="16">
        <v>0.5</v>
      </c>
      <c r="N25" s="18">
        <f t="shared" si="8"/>
        <v>5745</v>
      </c>
      <c r="O25" s="8">
        <f t="shared" si="9"/>
        <v>0</v>
      </c>
      <c r="P25" s="17">
        <f t="shared" si="1"/>
        <v>5745</v>
      </c>
      <c r="Q25" s="16">
        <v>0</v>
      </c>
      <c r="R25" s="3">
        <f t="shared" si="10"/>
        <v>0</v>
      </c>
      <c r="S25" s="3">
        <f t="shared" si="11"/>
        <v>0</v>
      </c>
      <c r="T25" s="17">
        <f t="shared" si="2"/>
        <v>0</v>
      </c>
      <c r="U25" s="16">
        <v>0</v>
      </c>
      <c r="V25" s="18">
        <f t="shared" si="12"/>
        <v>0</v>
      </c>
      <c r="W25" s="3">
        <f t="shared" si="13"/>
        <v>0</v>
      </c>
      <c r="X25" s="17">
        <f t="shared" si="3"/>
        <v>0</v>
      </c>
      <c r="Y25" s="16">
        <v>0</v>
      </c>
      <c r="Z25" s="3">
        <f t="shared" si="14"/>
        <v>0</v>
      </c>
      <c r="AA25" s="3">
        <f t="shared" si="15"/>
        <v>0</v>
      </c>
      <c r="AB25" s="17">
        <f t="shared" si="4"/>
        <v>0</v>
      </c>
      <c r="AC25" s="16">
        <f t="shared" si="16"/>
        <v>1</v>
      </c>
      <c r="AD25" s="8">
        <f t="shared" si="17"/>
        <v>11490</v>
      </c>
      <c r="AE25" s="3">
        <f t="shared" si="18"/>
        <v>0</v>
      </c>
      <c r="AF25" s="17">
        <f t="shared" si="19"/>
        <v>11490</v>
      </c>
    </row>
    <row r="26" spans="1:32" ht="15">
      <c r="A26">
        <v>23</v>
      </c>
      <c r="B26" t="s">
        <v>51</v>
      </c>
      <c r="C26" t="s">
        <v>55</v>
      </c>
      <c r="D26" t="s">
        <v>21</v>
      </c>
      <c r="E26" s="3">
        <v>10604</v>
      </c>
      <c r="F26" s="4">
        <v>0.25</v>
      </c>
      <c r="G26" s="3">
        <f t="shared" si="5"/>
        <v>2651</v>
      </c>
      <c r="H26" s="3">
        <f t="shared" si="20"/>
        <v>13255</v>
      </c>
      <c r="I26" s="16">
        <v>0.6</v>
      </c>
      <c r="J26" s="14">
        <f t="shared" si="6"/>
        <v>6362.4</v>
      </c>
      <c r="K26" s="3">
        <f t="shared" si="7"/>
        <v>1590.6</v>
      </c>
      <c r="L26" s="3">
        <f t="shared" si="0"/>
        <v>7953</v>
      </c>
      <c r="M26" s="16">
        <v>0.4</v>
      </c>
      <c r="N26" s="18">
        <f t="shared" si="8"/>
        <v>4241.6</v>
      </c>
      <c r="O26" s="8">
        <f t="shared" si="9"/>
        <v>1060.4</v>
      </c>
      <c r="P26" s="17">
        <f t="shared" si="1"/>
        <v>5302</v>
      </c>
      <c r="Q26" s="16">
        <v>0</v>
      </c>
      <c r="R26" s="3">
        <f t="shared" si="10"/>
        <v>0</v>
      </c>
      <c r="S26" s="3">
        <f t="shared" si="11"/>
        <v>0</v>
      </c>
      <c r="T26" s="17">
        <f t="shared" si="2"/>
        <v>0</v>
      </c>
      <c r="U26" s="16">
        <v>0</v>
      </c>
      <c r="V26" s="18">
        <f t="shared" si="12"/>
        <v>0</v>
      </c>
      <c r="W26" s="3">
        <f t="shared" si="13"/>
        <v>0</v>
      </c>
      <c r="X26" s="17">
        <f t="shared" si="3"/>
        <v>0</v>
      </c>
      <c r="Y26" s="16">
        <v>0</v>
      </c>
      <c r="Z26" s="3">
        <f t="shared" si="14"/>
        <v>0</v>
      </c>
      <c r="AA26" s="3">
        <f t="shared" si="15"/>
        <v>0</v>
      </c>
      <c r="AB26" s="17">
        <f t="shared" si="4"/>
        <v>0</v>
      </c>
      <c r="AC26" s="16">
        <f t="shared" si="16"/>
        <v>1</v>
      </c>
      <c r="AD26" s="8">
        <f t="shared" si="17"/>
        <v>10604</v>
      </c>
      <c r="AE26" s="3">
        <f t="shared" si="18"/>
        <v>2651</v>
      </c>
      <c r="AF26" s="17">
        <f t="shared" si="19"/>
        <v>13255</v>
      </c>
    </row>
    <row r="27" spans="1:32" ht="15">
      <c r="A27">
        <v>24</v>
      </c>
      <c r="B27" t="s">
        <v>22</v>
      </c>
      <c r="C27" t="s">
        <v>56</v>
      </c>
      <c r="D27" t="s">
        <v>21</v>
      </c>
      <c r="E27" s="3">
        <v>71802</v>
      </c>
      <c r="F27" s="4">
        <v>0.25</v>
      </c>
      <c r="G27" s="3">
        <f t="shared" si="5"/>
        <v>17950.5</v>
      </c>
      <c r="H27" s="3">
        <f t="shared" si="20"/>
        <v>89752.5</v>
      </c>
      <c r="I27" s="16">
        <v>0.5</v>
      </c>
      <c r="J27" s="14">
        <f t="shared" si="6"/>
        <v>35901</v>
      </c>
      <c r="K27" s="3">
        <f t="shared" si="7"/>
        <v>8975.25</v>
      </c>
      <c r="L27" s="3">
        <f t="shared" si="0"/>
        <v>44876.25</v>
      </c>
      <c r="M27" s="16">
        <v>0.5</v>
      </c>
      <c r="N27" s="18">
        <f t="shared" si="8"/>
        <v>35901</v>
      </c>
      <c r="O27" s="8">
        <f t="shared" si="9"/>
        <v>8975.25</v>
      </c>
      <c r="P27" s="17">
        <f t="shared" si="1"/>
        <v>44876.25</v>
      </c>
      <c r="Q27" s="16">
        <v>0</v>
      </c>
      <c r="R27" s="3">
        <f t="shared" si="10"/>
        <v>0</v>
      </c>
      <c r="S27" s="3">
        <f t="shared" si="11"/>
        <v>0</v>
      </c>
      <c r="T27" s="17">
        <f t="shared" si="2"/>
        <v>0</v>
      </c>
      <c r="U27" s="16">
        <v>0</v>
      </c>
      <c r="V27" s="18">
        <f t="shared" si="12"/>
        <v>0</v>
      </c>
      <c r="W27" s="3">
        <f t="shared" si="13"/>
        <v>0</v>
      </c>
      <c r="X27" s="17">
        <f t="shared" si="3"/>
        <v>0</v>
      </c>
      <c r="Y27" s="16">
        <v>0</v>
      </c>
      <c r="Z27" s="3">
        <f t="shared" si="14"/>
        <v>0</v>
      </c>
      <c r="AA27" s="3">
        <f t="shared" si="15"/>
        <v>0</v>
      </c>
      <c r="AB27" s="17">
        <f t="shared" si="4"/>
        <v>0</v>
      </c>
      <c r="AC27" s="16">
        <f t="shared" si="16"/>
        <v>1</v>
      </c>
      <c r="AD27" s="8">
        <f t="shared" si="17"/>
        <v>71802</v>
      </c>
      <c r="AE27" s="3">
        <f t="shared" si="18"/>
        <v>17950.5</v>
      </c>
      <c r="AF27" s="17">
        <f t="shared" si="19"/>
        <v>89752.5</v>
      </c>
    </row>
    <row r="28" spans="1:32" ht="15">
      <c r="A28">
        <v>25</v>
      </c>
      <c r="B28" t="s">
        <v>57</v>
      </c>
      <c r="C28" t="s">
        <v>58</v>
      </c>
      <c r="D28" t="s">
        <v>21</v>
      </c>
      <c r="E28" s="3">
        <v>1500000</v>
      </c>
      <c r="F28" s="4">
        <v>0.25</v>
      </c>
      <c r="G28" s="3">
        <f t="shared" si="5"/>
        <v>375000</v>
      </c>
      <c r="H28" s="3">
        <f t="shared" si="20"/>
        <v>1875000</v>
      </c>
      <c r="I28" s="16">
        <v>0.5</v>
      </c>
      <c r="J28" s="14">
        <f t="shared" si="6"/>
        <v>750000</v>
      </c>
      <c r="K28" s="3">
        <f t="shared" si="7"/>
        <v>187500</v>
      </c>
      <c r="L28" s="3">
        <f t="shared" si="0"/>
        <v>937500</v>
      </c>
      <c r="M28" s="16">
        <v>0.5</v>
      </c>
      <c r="N28" s="18">
        <f t="shared" si="8"/>
        <v>750000</v>
      </c>
      <c r="O28" s="8">
        <f t="shared" si="9"/>
        <v>187500</v>
      </c>
      <c r="P28" s="17">
        <f t="shared" si="1"/>
        <v>937500</v>
      </c>
      <c r="Q28" s="16">
        <v>0</v>
      </c>
      <c r="R28" s="3">
        <f t="shared" si="10"/>
        <v>0</v>
      </c>
      <c r="S28" s="3">
        <f t="shared" si="11"/>
        <v>0</v>
      </c>
      <c r="T28" s="17">
        <f t="shared" si="2"/>
        <v>0</v>
      </c>
      <c r="U28" s="16">
        <v>0</v>
      </c>
      <c r="V28" s="18">
        <f t="shared" si="12"/>
        <v>0</v>
      </c>
      <c r="W28" s="3">
        <f t="shared" si="13"/>
        <v>0</v>
      </c>
      <c r="X28" s="17">
        <f t="shared" si="3"/>
        <v>0</v>
      </c>
      <c r="Y28" s="16">
        <v>0</v>
      </c>
      <c r="Z28" s="3">
        <f t="shared" si="14"/>
        <v>0</v>
      </c>
      <c r="AA28" s="3">
        <f t="shared" si="15"/>
        <v>0</v>
      </c>
      <c r="AB28" s="17">
        <f t="shared" si="4"/>
        <v>0</v>
      </c>
      <c r="AC28" s="16">
        <f t="shared" si="16"/>
        <v>1</v>
      </c>
      <c r="AD28" s="8">
        <f t="shared" si="17"/>
        <v>1500000</v>
      </c>
      <c r="AE28" s="3">
        <f t="shared" si="18"/>
        <v>375000</v>
      </c>
      <c r="AF28" s="17">
        <f t="shared" si="19"/>
        <v>1875000</v>
      </c>
    </row>
    <row r="29" spans="1:32" ht="15">
      <c r="A29">
        <v>26</v>
      </c>
      <c r="B29" t="s">
        <v>59</v>
      </c>
      <c r="C29" t="s">
        <v>60</v>
      </c>
      <c r="D29" t="s">
        <v>21</v>
      </c>
      <c r="E29" s="3">
        <v>1127381.5</v>
      </c>
      <c r="F29" s="4">
        <v>0.25</v>
      </c>
      <c r="G29" s="3">
        <f t="shared" si="5"/>
        <v>281845.375</v>
      </c>
      <c r="H29" s="3">
        <f t="shared" si="20"/>
        <v>1409226.875</v>
      </c>
      <c r="I29" s="16">
        <v>0.05</v>
      </c>
      <c r="J29" s="14">
        <f t="shared" si="6"/>
        <v>56369.075000000004</v>
      </c>
      <c r="K29" s="3">
        <f t="shared" si="7"/>
        <v>14092.268750000001</v>
      </c>
      <c r="L29" s="3">
        <f t="shared" si="0"/>
        <v>70461.34375</v>
      </c>
      <c r="M29" s="16">
        <v>0.41</v>
      </c>
      <c r="N29" s="18">
        <f t="shared" si="8"/>
        <v>462226.415</v>
      </c>
      <c r="O29" s="8">
        <f t="shared" si="9"/>
        <v>115556.60375</v>
      </c>
      <c r="P29" s="17">
        <f t="shared" si="1"/>
        <v>577783.0187499999</v>
      </c>
      <c r="Q29" s="16">
        <v>0</v>
      </c>
      <c r="R29" s="3">
        <f t="shared" si="10"/>
        <v>0</v>
      </c>
      <c r="S29" s="3">
        <f t="shared" si="11"/>
        <v>0</v>
      </c>
      <c r="T29" s="17">
        <f t="shared" si="2"/>
        <v>0</v>
      </c>
      <c r="U29" s="16">
        <v>0</v>
      </c>
      <c r="V29" s="18">
        <f t="shared" si="12"/>
        <v>0</v>
      </c>
      <c r="W29" s="3">
        <f t="shared" si="13"/>
        <v>0</v>
      </c>
      <c r="X29" s="17">
        <f t="shared" si="3"/>
        <v>0</v>
      </c>
      <c r="Y29" s="16">
        <v>0.54</v>
      </c>
      <c r="Z29" s="3">
        <f t="shared" si="14"/>
        <v>608786.01</v>
      </c>
      <c r="AA29" s="3">
        <f t="shared" si="15"/>
        <v>152196.5025</v>
      </c>
      <c r="AB29" s="17">
        <f t="shared" si="4"/>
        <v>760982.5125000001</v>
      </c>
      <c r="AC29" s="16">
        <f t="shared" si="16"/>
        <v>1</v>
      </c>
      <c r="AD29" s="8">
        <f t="shared" si="17"/>
        <v>1127381.5</v>
      </c>
      <c r="AE29" s="3">
        <f t="shared" si="18"/>
        <v>281845.375</v>
      </c>
      <c r="AF29" s="17">
        <f t="shared" si="19"/>
        <v>1409226.875</v>
      </c>
    </row>
    <row r="30" spans="1:32" ht="15">
      <c r="A30">
        <v>27</v>
      </c>
      <c r="B30" t="s">
        <v>57</v>
      </c>
      <c r="C30" t="s">
        <v>61</v>
      </c>
      <c r="D30" t="s">
        <v>21</v>
      </c>
      <c r="E30" s="3">
        <v>3174.4</v>
      </c>
      <c r="F30" s="4">
        <v>0.25</v>
      </c>
      <c r="G30" s="3">
        <f t="shared" si="5"/>
        <v>793.6</v>
      </c>
      <c r="H30" s="3">
        <f t="shared" si="20"/>
        <v>3968</v>
      </c>
      <c r="I30" s="16">
        <v>0.3</v>
      </c>
      <c r="J30" s="14">
        <f t="shared" si="6"/>
        <v>952.3199999999999</v>
      </c>
      <c r="K30" s="3">
        <f t="shared" si="7"/>
        <v>238.07999999999998</v>
      </c>
      <c r="L30" s="3">
        <f t="shared" si="0"/>
        <v>1190.3999999999999</v>
      </c>
      <c r="M30" s="16">
        <v>0.3</v>
      </c>
      <c r="N30" s="18">
        <f t="shared" si="8"/>
        <v>952.3199999999999</v>
      </c>
      <c r="O30" s="8">
        <f t="shared" si="9"/>
        <v>238.07999999999998</v>
      </c>
      <c r="P30" s="17">
        <f t="shared" si="1"/>
        <v>1190.3999999999999</v>
      </c>
      <c r="Q30" s="16">
        <v>0</v>
      </c>
      <c r="R30" s="3">
        <f t="shared" si="10"/>
        <v>0</v>
      </c>
      <c r="S30" s="3">
        <f t="shared" si="11"/>
        <v>0</v>
      </c>
      <c r="T30" s="17">
        <f t="shared" si="2"/>
        <v>0</v>
      </c>
      <c r="U30" s="16">
        <v>0</v>
      </c>
      <c r="V30" s="18">
        <f t="shared" si="12"/>
        <v>0</v>
      </c>
      <c r="W30" s="3">
        <f t="shared" si="13"/>
        <v>0</v>
      </c>
      <c r="X30" s="17">
        <f t="shared" si="3"/>
        <v>0</v>
      </c>
      <c r="Y30" s="16">
        <v>0.4</v>
      </c>
      <c r="Z30" s="3">
        <f t="shared" si="14"/>
        <v>1269.7600000000002</v>
      </c>
      <c r="AA30" s="3">
        <f t="shared" si="15"/>
        <v>317.44000000000005</v>
      </c>
      <c r="AB30" s="17">
        <f t="shared" si="4"/>
        <v>1587.2</v>
      </c>
      <c r="AC30" s="16">
        <f t="shared" si="16"/>
        <v>1</v>
      </c>
      <c r="AD30" s="8">
        <f t="shared" si="17"/>
        <v>3174.4</v>
      </c>
      <c r="AE30" s="3">
        <f t="shared" si="18"/>
        <v>793.6</v>
      </c>
      <c r="AF30" s="17">
        <f t="shared" si="19"/>
        <v>3968</v>
      </c>
    </row>
    <row r="31" spans="1:32" ht="15">
      <c r="A31">
        <v>28</v>
      </c>
      <c r="B31" t="s">
        <v>57</v>
      </c>
      <c r="C31" t="s">
        <v>62</v>
      </c>
      <c r="D31" t="s">
        <v>21</v>
      </c>
      <c r="E31" s="3">
        <v>104935</v>
      </c>
      <c r="F31" s="4">
        <v>0.25</v>
      </c>
      <c r="G31" s="3">
        <f t="shared" si="5"/>
        <v>26233.75</v>
      </c>
      <c r="H31" s="3">
        <f t="shared" si="20"/>
        <v>131168.75</v>
      </c>
      <c r="I31" s="16">
        <v>0.5</v>
      </c>
      <c r="J31" s="14">
        <f t="shared" si="6"/>
        <v>52467.5</v>
      </c>
      <c r="K31" s="3">
        <f t="shared" si="7"/>
        <v>13116.875</v>
      </c>
      <c r="L31" s="3">
        <f t="shared" si="0"/>
        <v>65584.375</v>
      </c>
      <c r="M31" s="16">
        <v>0.5</v>
      </c>
      <c r="N31" s="18">
        <f t="shared" si="8"/>
        <v>52467.5</v>
      </c>
      <c r="O31" s="8">
        <f t="shared" si="9"/>
        <v>13116.875</v>
      </c>
      <c r="P31" s="17">
        <f t="shared" si="1"/>
        <v>65584.375</v>
      </c>
      <c r="Q31" s="16">
        <v>0</v>
      </c>
      <c r="R31" s="3">
        <f t="shared" si="10"/>
        <v>0</v>
      </c>
      <c r="S31" s="3">
        <f t="shared" si="11"/>
        <v>0</v>
      </c>
      <c r="T31" s="17">
        <f t="shared" si="2"/>
        <v>0</v>
      </c>
      <c r="U31" s="16">
        <v>0</v>
      </c>
      <c r="V31" s="18">
        <f t="shared" si="12"/>
        <v>0</v>
      </c>
      <c r="W31" s="3">
        <f t="shared" si="13"/>
        <v>0</v>
      </c>
      <c r="X31" s="17">
        <f t="shared" si="3"/>
        <v>0</v>
      </c>
      <c r="Y31" s="16">
        <v>0</v>
      </c>
      <c r="Z31" s="3">
        <f t="shared" si="14"/>
        <v>0</v>
      </c>
      <c r="AA31" s="3">
        <f t="shared" si="15"/>
        <v>0</v>
      </c>
      <c r="AB31" s="17">
        <f t="shared" si="4"/>
        <v>0</v>
      </c>
      <c r="AC31" s="16">
        <f t="shared" si="16"/>
        <v>1</v>
      </c>
      <c r="AD31" s="8">
        <f t="shared" si="17"/>
        <v>104935</v>
      </c>
      <c r="AE31" s="3">
        <f t="shared" si="18"/>
        <v>26233.75</v>
      </c>
      <c r="AF31" s="17">
        <f t="shared" si="19"/>
        <v>131168.75</v>
      </c>
    </row>
    <row r="32" spans="1:32" ht="15">
      <c r="A32">
        <v>29</v>
      </c>
      <c r="B32" t="s">
        <v>59</v>
      </c>
      <c r="C32" t="s">
        <v>63</v>
      </c>
      <c r="D32" t="s">
        <v>21</v>
      </c>
      <c r="E32" s="3">
        <v>1498012</v>
      </c>
      <c r="F32" s="4">
        <v>0.25</v>
      </c>
      <c r="G32" s="3">
        <f t="shared" si="5"/>
        <v>374503</v>
      </c>
      <c r="H32" s="3">
        <f t="shared" si="20"/>
        <v>1872515</v>
      </c>
      <c r="I32" s="16">
        <v>0.2</v>
      </c>
      <c r="J32" s="14">
        <f aca="true" t="shared" si="21" ref="J32">E32*I32</f>
        <v>299602.4</v>
      </c>
      <c r="K32" s="3">
        <f aca="true" t="shared" si="22" ref="K32">J32*F32</f>
        <v>74900.6</v>
      </c>
      <c r="L32" s="3">
        <f aca="true" t="shared" si="23" ref="L32">H32*I32</f>
        <v>374503</v>
      </c>
      <c r="M32" s="16">
        <v>0.2</v>
      </c>
      <c r="N32" s="18">
        <f aca="true" t="shared" si="24" ref="N32">E32*M32</f>
        <v>299602.4</v>
      </c>
      <c r="O32" s="8">
        <f aca="true" t="shared" si="25" ref="O32">N32*F32</f>
        <v>74900.6</v>
      </c>
      <c r="P32" s="17">
        <f aca="true" t="shared" si="26" ref="P32">H32*M32</f>
        <v>374503</v>
      </c>
      <c r="Q32" s="16">
        <v>0</v>
      </c>
      <c r="R32" s="3">
        <f t="shared" si="10"/>
        <v>0</v>
      </c>
      <c r="S32" s="3">
        <f t="shared" si="11"/>
        <v>0</v>
      </c>
      <c r="T32" s="17">
        <f t="shared" si="2"/>
        <v>0</v>
      </c>
      <c r="U32" s="16">
        <v>0</v>
      </c>
      <c r="V32" s="18">
        <f aca="true" t="shared" si="27" ref="V32">E32*U32</f>
        <v>0</v>
      </c>
      <c r="W32" s="3">
        <f aca="true" t="shared" si="28" ref="W32">V32*F32</f>
        <v>0</v>
      </c>
      <c r="X32" s="17">
        <f aca="true" t="shared" si="29" ref="X32">H32*U32</f>
        <v>0</v>
      </c>
      <c r="Y32" s="16">
        <v>0.6</v>
      </c>
      <c r="Z32" s="3">
        <f aca="true" t="shared" si="30" ref="Z32">E32*Y32</f>
        <v>898807.2</v>
      </c>
      <c r="AA32" s="3">
        <f aca="true" t="shared" si="31" ref="AA32">Z32*F32</f>
        <v>224701.8</v>
      </c>
      <c r="AB32" s="17">
        <f aca="true" t="shared" si="32" ref="AB32">H32*Y32</f>
        <v>1123509</v>
      </c>
      <c r="AC32" s="16">
        <f aca="true" t="shared" si="33" ref="AC32">I32+M32+Q32+U32+Y32</f>
        <v>1</v>
      </c>
      <c r="AD32" s="8">
        <f t="shared" si="17"/>
        <v>1498012</v>
      </c>
      <c r="AE32" s="3">
        <f t="shared" si="18"/>
        <v>374503</v>
      </c>
      <c r="AF32" s="17">
        <f aca="true" t="shared" si="34" ref="AF32">L32+P32+T32+X32+AB32</f>
        <v>1872515</v>
      </c>
    </row>
    <row r="33" spans="1:32" ht="15">
      <c r="A33">
        <v>30</v>
      </c>
      <c r="B33" t="s">
        <v>59</v>
      </c>
      <c r="C33" t="s">
        <v>64</v>
      </c>
      <c r="D33" t="s">
        <v>21</v>
      </c>
      <c r="E33" s="3">
        <v>124014</v>
      </c>
      <c r="F33" s="4">
        <v>0.25</v>
      </c>
      <c r="G33" s="3">
        <f t="shared" si="5"/>
        <v>31003.5</v>
      </c>
      <c r="H33" s="3">
        <f t="shared" si="20"/>
        <v>155017.5</v>
      </c>
      <c r="I33" s="16">
        <v>0</v>
      </c>
      <c r="J33" s="14">
        <f t="shared" si="6"/>
        <v>0</v>
      </c>
      <c r="K33" s="3">
        <f t="shared" si="7"/>
        <v>0</v>
      </c>
      <c r="L33" s="3">
        <f t="shared" si="0"/>
        <v>0</v>
      </c>
      <c r="M33" s="16">
        <v>1</v>
      </c>
      <c r="N33" s="18">
        <f t="shared" si="8"/>
        <v>124014</v>
      </c>
      <c r="O33" s="8">
        <f t="shared" si="9"/>
        <v>31003.5</v>
      </c>
      <c r="P33" s="17">
        <f t="shared" si="1"/>
        <v>155017.5</v>
      </c>
      <c r="Q33" s="16">
        <v>0</v>
      </c>
      <c r="R33" s="3">
        <f t="shared" si="10"/>
        <v>0</v>
      </c>
      <c r="S33" s="3">
        <f t="shared" si="11"/>
        <v>0</v>
      </c>
      <c r="T33" s="17">
        <f t="shared" si="2"/>
        <v>0</v>
      </c>
      <c r="U33" s="16">
        <v>0</v>
      </c>
      <c r="V33" s="18">
        <f t="shared" si="12"/>
        <v>0</v>
      </c>
      <c r="W33" s="3">
        <f t="shared" si="13"/>
        <v>0</v>
      </c>
      <c r="X33" s="17">
        <f t="shared" si="3"/>
        <v>0</v>
      </c>
      <c r="Y33" s="16">
        <v>0</v>
      </c>
      <c r="Z33" s="3">
        <f t="shared" si="14"/>
        <v>0</v>
      </c>
      <c r="AA33" s="3">
        <f t="shared" si="15"/>
        <v>0</v>
      </c>
      <c r="AB33" s="17">
        <f t="shared" si="4"/>
        <v>0</v>
      </c>
      <c r="AC33" s="16">
        <f t="shared" si="16"/>
        <v>1</v>
      </c>
      <c r="AD33" s="8">
        <f t="shared" si="17"/>
        <v>124014</v>
      </c>
      <c r="AE33" s="3">
        <f t="shared" si="18"/>
        <v>31003.5</v>
      </c>
      <c r="AF33" s="17">
        <f t="shared" si="19"/>
        <v>155017.5</v>
      </c>
    </row>
    <row r="34" spans="1:32" ht="15">
      <c r="A34">
        <v>31</v>
      </c>
      <c r="B34" t="s">
        <v>59</v>
      </c>
      <c r="C34" t="s">
        <v>65</v>
      </c>
      <c r="D34" t="s">
        <v>21</v>
      </c>
      <c r="E34" s="3">
        <v>5040</v>
      </c>
      <c r="F34" s="4">
        <v>0.15</v>
      </c>
      <c r="G34" s="3">
        <f t="shared" si="5"/>
        <v>756</v>
      </c>
      <c r="H34" s="3">
        <f t="shared" si="20"/>
        <v>5796</v>
      </c>
      <c r="I34" s="16">
        <v>0.4</v>
      </c>
      <c r="J34" s="14">
        <f t="shared" si="6"/>
        <v>2016</v>
      </c>
      <c r="K34" s="3">
        <f t="shared" si="7"/>
        <v>302.4</v>
      </c>
      <c r="L34" s="3">
        <f t="shared" si="0"/>
        <v>2318.4</v>
      </c>
      <c r="M34" s="16">
        <v>0.4</v>
      </c>
      <c r="N34" s="18">
        <f t="shared" si="8"/>
        <v>2016</v>
      </c>
      <c r="O34" s="8">
        <f t="shared" si="9"/>
        <v>302.4</v>
      </c>
      <c r="P34" s="17">
        <f t="shared" si="1"/>
        <v>2318.4</v>
      </c>
      <c r="Q34" s="16">
        <v>0</v>
      </c>
      <c r="R34" s="3">
        <f t="shared" si="10"/>
        <v>0</v>
      </c>
      <c r="S34" s="3">
        <f t="shared" si="11"/>
        <v>0</v>
      </c>
      <c r="T34" s="17">
        <f t="shared" si="2"/>
        <v>0</v>
      </c>
      <c r="U34" s="16">
        <v>0.1</v>
      </c>
      <c r="V34" s="18">
        <f t="shared" si="12"/>
        <v>504</v>
      </c>
      <c r="W34" s="3">
        <f t="shared" si="13"/>
        <v>75.6</v>
      </c>
      <c r="X34" s="17">
        <f t="shared" si="3"/>
        <v>579.6</v>
      </c>
      <c r="Y34" s="16">
        <v>0.1</v>
      </c>
      <c r="Z34" s="3">
        <f t="shared" si="14"/>
        <v>504</v>
      </c>
      <c r="AA34" s="3">
        <f t="shared" si="15"/>
        <v>75.6</v>
      </c>
      <c r="AB34" s="17">
        <f t="shared" si="4"/>
        <v>579.6</v>
      </c>
      <c r="AC34" s="16">
        <f t="shared" si="16"/>
        <v>1</v>
      </c>
      <c r="AD34" s="8">
        <f t="shared" si="17"/>
        <v>5040</v>
      </c>
      <c r="AE34" s="3">
        <f t="shared" si="18"/>
        <v>756</v>
      </c>
      <c r="AF34" s="17">
        <f t="shared" si="19"/>
        <v>5796.000000000001</v>
      </c>
    </row>
    <row r="35" spans="1:32" ht="15">
      <c r="A35">
        <v>32</v>
      </c>
      <c r="B35" t="s">
        <v>59</v>
      </c>
      <c r="C35" t="s">
        <v>66</v>
      </c>
      <c r="D35" t="s">
        <v>21</v>
      </c>
      <c r="E35" s="3">
        <v>203950</v>
      </c>
      <c r="F35" s="4">
        <v>0.25</v>
      </c>
      <c r="G35" s="3">
        <f t="shared" si="5"/>
        <v>50987.5</v>
      </c>
      <c r="H35" s="3">
        <f t="shared" si="20"/>
        <v>254937.5</v>
      </c>
      <c r="I35" s="16">
        <v>0.3</v>
      </c>
      <c r="J35" s="14">
        <f t="shared" si="6"/>
        <v>61185</v>
      </c>
      <c r="K35" s="3">
        <f t="shared" si="7"/>
        <v>15296.25</v>
      </c>
      <c r="L35" s="3">
        <f t="shared" si="0"/>
        <v>76481.25</v>
      </c>
      <c r="M35" s="16">
        <v>0.7</v>
      </c>
      <c r="N35" s="18">
        <f t="shared" si="8"/>
        <v>142765</v>
      </c>
      <c r="O35" s="8">
        <f t="shared" si="9"/>
        <v>35691.25</v>
      </c>
      <c r="P35" s="17">
        <f t="shared" si="1"/>
        <v>178456.25</v>
      </c>
      <c r="Q35" s="16">
        <v>0</v>
      </c>
      <c r="R35" s="3">
        <f t="shared" si="10"/>
        <v>0</v>
      </c>
      <c r="S35" s="3">
        <f t="shared" si="11"/>
        <v>0</v>
      </c>
      <c r="T35" s="17">
        <f t="shared" si="2"/>
        <v>0</v>
      </c>
      <c r="U35" s="16">
        <v>0</v>
      </c>
      <c r="V35" s="18">
        <f t="shared" si="12"/>
        <v>0</v>
      </c>
      <c r="W35" s="3">
        <f t="shared" si="13"/>
        <v>0</v>
      </c>
      <c r="X35" s="17">
        <f t="shared" si="3"/>
        <v>0</v>
      </c>
      <c r="Y35" s="16">
        <v>0</v>
      </c>
      <c r="Z35" s="3">
        <f t="shared" si="14"/>
        <v>0</v>
      </c>
      <c r="AA35" s="3">
        <f t="shared" si="15"/>
        <v>0</v>
      </c>
      <c r="AB35" s="17">
        <f t="shared" si="4"/>
        <v>0</v>
      </c>
      <c r="AC35" s="16">
        <f t="shared" si="16"/>
        <v>1</v>
      </c>
      <c r="AD35" s="8">
        <f t="shared" si="17"/>
        <v>203950</v>
      </c>
      <c r="AE35" s="3">
        <f t="shared" si="18"/>
        <v>50987.5</v>
      </c>
      <c r="AF35" s="17">
        <f t="shared" si="19"/>
        <v>254937.5</v>
      </c>
    </row>
    <row r="36" spans="1:32" ht="15">
      <c r="A36">
        <v>33</v>
      </c>
      <c r="B36" t="s">
        <v>59</v>
      </c>
      <c r="C36" t="s">
        <v>67</v>
      </c>
      <c r="D36" t="s">
        <v>21</v>
      </c>
      <c r="E36" s="3">
        <v>15234</v>
      </c>
      <c r="F36" s="4">
        <v>0.25</v>
      </c>
      <c r="G36" s="3">
        <f t="shared" si="5"/>
        <v>3808.5</v>
      </c>
      <c r="H36" s="3">
        <f t="shared" si="20"/>
        <v>19042.5</v>
      </c>
      <c r="I36" s="16">
        <v>0.4</v>
      </c>
      <c r="J36" s="14">
        <f t="shared" si="6"/>
        <v>6093.6</v>
      </c>
      <c r="K36" s="3">
        <f t="shared" si="7"/>
        <v>1523.4</v>
      </c>
      <c r="L36" s="3">
        <f t="shared" si="0"/>
        <v>7617</v>
      </c>
      <c r="M36" s="16">
        <v>0.4</v>
      </c>
      <c r="N36" s="18">
        <f t="shared" si="8"/>
        <v>6093.6</v>
      </c>
      <c r="O36" s="8">
        <f t="shared" si="9"/>
        <v>1523.4</v>
      </c>
      <c r="P36" s="17">
        <f t="shared" si="1"/>
        <v>7617</v>
      </c>
      <c r="Q36" s="16">
        <v>0</v>
      </c>
      <c r="R36" s="3">
        <f t="shared" si="10"/>
        <v>0</v>
      </c>
      <c r="S36" s="3">
        <f t="shared" si="11"/>
        <v>0</v>
      </c>
      <c r="T36" s="17">
        <f t="shared" si="2"/>
        <v>0</v>
      </c>
      <c r="U36" s="16">
        <v>0.1</v>
      </c>
      <c r="V36" s="18">
        <f t="shared" si="12"/>
        <v>1523.4</v>
      </c>
      <c r="W36" s="3">
        <f t="shared" si="13"/>
        <v>380.85</v>
      </c>
      <c r="X36" s="17">
        <f t="shared" si="3"/>
        <v>1904.25</v>
      </c>
      <c r="Y36" s="16">
        <v>0.1</v>
      </c>
      <c r="Z36" s="3">
        <f t="shared" si="14"/>
        <v>1523.4</v>
      </c>
      <c r="AA36" s="3">
        <f t="shared" si="15"/>
        <v>380.85</v>
      </c>
      <c r="AB36" s="17">
        <f t="shared" si="4"/>
        <v>1904.25</v>
      </c>
      <c r="AC36" s="16">
        <f t="shared" si="16"/>
        <v>1</v>
      </c>
      <c r="AD36" s="8">
        <f t="shared" si="17"/>
        <v>15234</v>
      </c>
      <c r="AE36" s="3">
        <f t="shared" si="18"/>
        <v>3808.5</v>
      </c>
      <c r="AF36" s="17">
        <f t="shared" si="19"/>
        <v>19042.5</v>
      </c>
    </row>
    <row r="37" spans="1:32" ht="15">
      <c r="A37">
        <v>34</v>
      </c>
      <c r="B37" t="s">
        <v>68</v>
      </c>
      <c r="C37" t="s">
        <v>69</v>
      </c>
      <c r="D37" t="s">
        <v>21</v>
      </c>
      <c r="E37" s="3">
        <v>3800000</v>
      </c>
      <c r="F37" s="4">
        <v>0.25</v>
      </c>
      <c r="G37" s="3">
        <f t="shared" si="5"/>
        <v>950000</v>
      </c>
      <c r="H37" s="3">
        <f t="shared" si="20"/>
        <v>4750000</v>
      </c>
      <c r="I37" s="16">
        <v>0.3</v>
      </c>
      <c r="J37" s="14">
        <f t="shared" si="6"/>
        <v>1140000</v>
      </c>
      <c r="K37" s="3">
        <f t="shared" si="7"/>
        <v>285000</v>
      </c>
      <c r="L37" s="3">
        <f t="shared" si="0"/>
        <v>1425000</v>
      </c>
      <c r="M37" s="16">
        <v>0.7</v>
      </c>
      <c r="N37" s="18">
        <f t="shared" si="8"/>
        <v>2660000</v>
      </c>
      <c r="O37" s="8">
        <f t="shared" si="9"/>
        <v>665000</v>
      </c>
      <c r="P37" s="17">
        <f aca="true" t="shared" si="35" ref="P37:P52">H37*M37</f>
        <v>3325000</v>
      </c>
      <c r="Q37" s="16">
        <v>0</v>
      </c>
      <c r="R37" s="3">
        <f t="shared" si="10"/>
        <v>0</v>
      </c>
      <c r="S37" s="3">
        <f t="shared" si="11"/>
        <v>0</v>
      </c>
      <c r="T37" s="17">
        <f aca="true" t="shared" si="36" ref="T37:T52">H37*Q37</f>
        <v>0</v>
      </c>
      <c r="U37" s="16">
        <v>0</v>
      </c>
      <c r="V37" s="18">
        <f t="shared" si="12"/>
        <v>0</v>
      </c>
      <c r="W37" s="3">
        <f t="shared" si="13"/>
        <v>0</v>
      </c>
      <c r="X37" s="17">
        <f aca="true" t="shared" si="37" ref="X37:X52">H37*U37</f>
        <v>0</v>
      </c>
      <c r="Y37" s="16">
        <v>0</v>
      </c>
      <c r="Z37" s="3">
        <f t="shared" si="14"/>
        <v>0</v>
      </c>
      <c r="AA37" s="3">
        <f t="shared" si="15"/>
        <v>0</v>
      </c>
      <c r="AB37" s="17">
        <f aca="true" t="shared" si="38" ref="AB37:AB52">H37*Y37</f>
        <v>0</v>
      </c>
      <c r="AC37" s="16">
        <f t="shared" si="16"/>
        <v>1</v>
      </c>
      <c r="AD37" s="8">
        <f t="shared" si="17"/>
        <v>3800000</v>
      </c>
      <c r="AE37" s="3">
        <f t="shared" si="18"/>
        <v>950000</v>
      </c>
      <c r="AF37" s="17">
        <f t="shared" si="19"/>
        <v>4750000</v>
      </c>
    </row>
    <row r="38" spans="1:32" ht="15">
      <c r="A38">
        <v>35</v>
      </c>
      <c r="B38" t="s">
        <v>59</v>
      </c>
      <c r="C38" t="s">
        <v>70</v>
      </c>
      <c r="D38" t="s">
        <v>21</v>
      </c>
      <c r="E38" s="3">
        <v>313.68</v>
      </c>
      <c r="F38" s="4">
        <v>0.25</v>
      </c>
      <c r="G38" s="3">
        <f t="shared" si="5"/>
        <v>78.42</v>
      </c>
      <c r="H38" s="3">
        <f t="shared" si="20"/>
        <v>392.1</v>
      </c>
      <c r="I38" s="16">
        <v>0.5</v>
      </c>
      <c r="J38" s="14">
        <f t="shared" si="6"/>
        <v>156.84</v>
      </c>
      <c r="K38" s="3">
        <f t="shared" si="7"/>
        <v>39.21</v>
      </c>
      <c r="L38" s="3">
        <f t="shared" si="0"/>
        <v>196.05</v>
      </c>
      <c r="M38" s="16">
        <v>0.5</v>
      </c>
      <c r="N38" s="18">
        <f t="shared" si="8"/>
        <v>156.84</v>
      </c>
      <c r="O38" s="8">
        <f t="shared" si="9"/>
        <v>39.21</v>
      </c>
      <c r="P38" s="17">
        <f t="shared" si="35"/>
        <v>196.05</v>
      </c>
      <c r="Q38" s="16">
        <v>0</v>
      </c>
      <c r="R38" s="3">
        <f t="shared" si="10"/>
        <v>0</v>
      </c>
      <c r="S38" s="3">
        <f t="shared" si="11"/>
        <v>0</v>
      </c>
      <c r="T38" s="17">
        <f t="shared" si="36"/>
        <v>0</v>
      </c>
      <c r="U38" s="16">
        <v>0</v>
      </c>
      <c r="V38" s="18">
        <f t="shared" si="12"/>
        <v>0</v>
      </c>
      <c r="W38" s="3">
        <f t="shared" si="13"/>
        <v>0</v>
      </c>
      <c r="X38" s="17">
        <f t="shared" si="37"/>
        <v>0</v>
      </c>
      <c r="Y38" s="16">
        <v>0</v>
      </c>
      <c r="Z38" s="3">
        <f t="shared" si="14"/>
        <v>0</v>
      </c>
      <c r="AA38" s="3">
        <f t="shared" si="15"/>
        <v>0</v>
      </c>
      <c r="AB38" s="17">
        <f t="shared" si="38"/>
        <v>0</v>
      </c>
      <c r="AC38" s="16">
        <f t="shared" si="16"/>
        <v>1</v>
      </c>
      <c r="AD38" s="8">
        <f t="shared" si="17"/>
        <v>313.68</v>
      </c>
      <c r="AE38" s="3">
        <f t="shared" si="18"/>
        <v>78.42</v>
      </c>
      <c r="AF38" s="17">
        <f t="shared" si="19"/>
        <v>392.1</v>
      </c>
    </row>
    <row r="39" spans="1:32" ht="15">
      <c r="A39">
        <v>36</v>
      </c>
      <c r="B39" t="s">
        <v>59</v>
      </c>
      <c r="C39" t="s">
        <v>71</v>
      </c>
      <c r="D39" t="s">
        <v>21</v>
      </c>
      <c r="E39" s="3">
        <v>253500</v>
      </c>
      <c r="F39" s="4">
        <v>0.25</v>
      </c>
      <c r="G39" s="3">
        <f t="shared" si="5"/>
        <v>63375</v>
      </c>
      <c r="H39" s="3">
        <f t="shared" si="20"/>
        <v>316875</v>
      </c>
      <c r="I39" s="16">
        <v>1</v>
      </c>
      <c r="J39" s="14">
        <f t="shared" si="6"/>
        <v>253500</v>
      </c>
      <c r="K39" s="3">
        <f t="shared" si="7"/>
        <v>63375</v>
      </c>
      <c r="L39" s="3">
        <f t="shared" si="0"/>
        <v>316875</v>
      </c>
      <c r="M39" s="16">
        <v>0</v>
      </c>
      <c r="N39" s="18">
        <f t="shared" si="8"/>
        <v>0</v>
      </c>
      <c r="O39" s="8">
        <f t="shared" si="9"/>
        <v>0</v>
      </c>
      <c r="P39" s="17">
        <f t="shared" si="35"/>
        <v>0</v>
      </c>
      <c r="Q39" s="16">
        <v>0</v>
      </c>
      <c r="R39" s="3">
        <f t="shared" si="10"/>
        <v>0</v>
      </c>
      <c r="S39" s="3">
        <f t="shared" si="11"/>
        <v>0</v>
      </c>
      <c r="T39" s="17">
        <f t="shared" si="36"/>
        <v>0</v>
      </c>
      <c r="U39" s="16">
        <v>0</v>
      </c>
      <c r="V39" s="18">
        <f t="shared" si="12"/>
        <v>0</v>
      </c>
      <c r="W39" s="3">
        <f t="shared" si="13"/>
        <v>0</v>
      </c>
      <c r="X39" s="17">
        <f t="shared" si="37"/>
        <v>0</v>
      </c>
      <c r="Y39" s="16">
        <v>0</v>
      </c>
      <c r="Z39" s="3">
        <f t="shared" si="14"/>
        <v>0</v>
      </c>
      <c r="AA39" s="3">
        <f t="shared" si="15"/>
        <v>0</v>
      </c>
      <c r="AB39" s="17">
        <f t="shared" si="38"/>
        <v>0</v>
      </c>
      <c r="AC39" s="16">
        <f t="shared" si="16"/>
        <v>1</v>
      </c>
      <c r="AD39" s="8">
        <f t="shared" si="17"/>
        <v>253500</v>
      </c>
      <c r="AE39" s="3">
        <f t="shared" si="18"/>
        <v>63375</v>
      </c>
      <c r="AF39" s="17">
        <f t="shared" si="19"/>
        <v>316875</v>
      </c>
    </row>
    <row r="40" spans="1:32" ht="15">
      <c r="A40">
        <v>37</v>
      </c>
      <c r="B40" t="s">
        <v>59</v>
      </c>
      <c r="C40" t="s">
        <v>72</v>
      </c>
      <c r="D40" t="s">
        <v>21</v>
      </c>
      <c r="E40" s="3">
        <v>100000</v>
      </c>
      <c r="F40" s="4">
        <v>0.25</v>
      </c>
      <c r="G40" s="3">
        <f t="shared" si="5"/>
        <v>25000</v>
      </c>
      <c r="H40" s="3">
        <f t="shared" si="20"/>
        <v>125000</v>
      </c>
      <c r="I40" s="16">
        <v>1</v>
      </c>
      <c r="J40" s="14">
        <f t="shared" si="6"/>
        <v>100000</v>
      </c>
      <c r="K40" s="3">
        <f t="shared" si="7"/>
        <v>25000</v>
      </c>
      <c r="L40" s="3">
        <f aca="true" t="shared" si="39" ref="L40:L52">H40*I40</f>
        <v>125000</v>
      </c>
      <c r="M40" s="16">
        <v>0</v>
      </c>
      <c r="N40" s="18">
        <f t="shared" si="8"/>
        <v>0</v>
      </c>
      <c r="O40" s="8">
        <f t="shared" si="9"/>
        <v>0</v>
      </c>
      <c r="P40" s="17">
        <f t="shared" si="35"/>
        <v>0</v>
      </c>
      <c r="Q40" s="16">
        <v>0</v>
      </c>
      <c r="R40" s="3">
        <f aca="true" t="shared" si="40" ref="R40:R52">E40*Q40</f>
        <v>0</v>
      </c>
      <c r="S40" s="3">
        <f aca="true" t="shared" si="41" ref="S40:S52">R40*F40</f>
        <v>0</v>
      </c>
      <c r="T40" s="17">
        <f t="shared" si="36"/>
        <v>0</v>
      </c>
      <c r="U40" s="16">
        <v>0</v>
      </c>
      <c r="V40" s="18">
        <f t="shared" si="12"/>
        <v>0</v>
      </c>
      <c r="W40" s="3">
        <f t="shared" si="13"/>
        <v>0</v>
      </c>
      <c r="X40" s="17">
        <f t="shared" si="37"/>
        <v>0</v>
      </c>
      <c r="Y40" s="16">
        <v>0</v>
      </c>
      <c r="Z40" s="3">
        <f t="shared" si="14"/>
        <v>0</v>
      </c>
      <c r="AA40" s="3">
        <f t="shared" si="15"/>
        <v>0</v>
      </c>
      <c r="AB40" s="17">
        <f t="shared" si="38"/>
        <v>0</v>
      </c>
      <c r="AC40" s="16">
        <f t="shared" si="16"/>
        <v>1</v>
      </c>
      <c r="AD40" s="8">
        <f t="shared" si="17"/>
        <v>100000</v>
      </c>
      <c r="AE40" s="3">
        <f t="shared" si="18"/>
        <v>25000</v>
      </c>
      <c r="AF40" s="17">
        <f t="shared" si="19"/>
        <v>125000</v>
      </c>
    </row>
    <row r="41" spans="1:32" ht="15">
      <c r="A41">
        <v>38</v>
      </c>
      <c r="B41" t="s">
        <v>59</v>
      </c>
      <c r="C41" t="s">
        <v>73</v>
      </c>
      <c r="D41" t="s">
        <v>21</v>
      </c>
      <c r="E41" s="3">
        <v>39000</v>
      </c>
      <c r="F41" s="4">
        <v>0.25</v>
      </c>
      <c r="G41" s="3">
        <f t="shared" si="5"/>
        <v>9750</v>
      </c>
      <c r="H41" s="3">
        <f t="shared" si="20"/>
        <v>48750</v>
      </c>
      <c r="I41" s="16">
        <v>1</v>
      </c>
      <c r="J41" s="14">
        <f t="shared" si="6"/>
        <v>39000</v>
      </c>
      <c r="K41" s="3">
        <f t="shared" si="7"/>
        <v>9750</v>
      </c>
      <c r="L41" s="3">
        <f t="shared" si="39"/>
        <v>48750</v>
      </c>
      <c r="M41" s="16">
        <v>0</v>
      </c>
      <c r="N41" s="18">
        <f t="shared" si="8"/>
        <v>0</v>
      </c>
      <c r="O41" s="8">
        <f t="shared" si="9"/>
        <v>0</v>
      </c>
      <c r="P41" s="17">
        <f t="shared" si="35"/>
        <v>0</v>
      </c>
      <c r="Q41" s="16">
        <v>0</v>
      </c>
      <c r="R41" s="3">
        <f t="shared" si="40"/>
        <v>0</v>
      </c>
      <c r="S41" s="3">
        <f t="shared" si="41"/>
        <v>0</v>
      </c>
      <c r="T41" s="17">
        <f t="shared" si="36"/>
        <v>0</v>
      </c>
      <c r="U41" s="16">
        <v>0</v>
      </c>
      <c r="V41" s="18">
        <f t="shared" si="12"/>
        <v>0</v>
      </c>
      <c r="W41" s="3">
        <f t="shared" si="13"/>
        <v>0</v>
      </c>
      <c r="X41" s="17">
        <f t="shared" si="37"/>
        <v>0</v>
      </c>
      <c r="Y41" s="16">
        <v>0</v>
      </c>
      <c r="Z41" s="3">
        <f t="shared" si="14"/>
        <v>0</v>
      </c>
      <c r="AA41" s="3">
        <f t="shared" si="15"/>
        <v>0</v>
      </c>
      <c r="AB41" s="17">
        <f t="shared" si="38"/>
        <v>0</v>
      </c>
      <c r="AC41" s="16">
        <f t="shared" si="16"/>
        <v>1</v>
      </c>
      <c r="AD41" s="8">
        <f t="shared" si="17"/>
        <v>39000</v>
      </c>
      <c r="AE41" s="3">
        <f t="shared" si="18"/>
        <v>9750</v>
      </c>
      <c r="AF41" s="17">
        <f t="shared" si="19"/>
        <v>48750</v>
      </c>
    </row>
    <row r="42" spans="1:32" ht="15">
      <c r="A42">
        <v>39</v>
      </c>
      <c r="B42" t="s">
        <v>68</v>
      </c>
      <c r="C42" t="s">
        <v>74</v>
      </c>
      <c r="D42" t="s">
        <v>21</v>
      </c>
      <c r="E42" s="3">
        <v>1348210.8</v>
      </c>
      <c r="F42" s="4">
        <v>0.25</v>
      </c>
      <c r="G42" s="3">
        <f t="shared" si="5"/>
        <v>337052.7</v>
      </c>
      <c r="H42" s="3">
        <f t="shared" si="20"/>
        <v>1685263.5</v>
      </c>
      <c r="I42" s="16">
        <v>0.5</v>
      </c>
      <c r="J42" s="14">
        <f t="shared" si="6"/>
        <v>674105.4</v>
      </c>
      <c r="K42" s="3">
        <f t="shared" si="7"/>
        <v>168526.35</v>
      </c>
      <c r="L42" s="3">
        <f t="shared" si="39"/>
        <v>842631.75</v>
      </c>
      <c r="M42" s="16">
        <v>0.2</v>
      </c>
      <c r="N42" s="18">
        <f t="shared" si="8"/>
        <v>269642.16000000003</v>
      </c>
      <c r="O42" s="8">
        <f t="shared" si="9"/>
        <v>67410.54000000001</v>
      </c>
      <c r="P42" s="17">
        <f t="shared" si="35"/>
        <v>337052.7</v>
      </c>
      <c r="Q42" s="16">
        <v>0</v>
      </c>
      <c r="R42" s="3">
        <f t="shared" si="40"/>
        <v>0</v>
      </c>
      <c r="S42" s="3">
        <f t="shared" si="41"/>
        <v>0</v>
      </c>
      <c r="T42" s="17">
        <f t="shared" si="36"/>
        <v>0</v>
      </c>
      <c r="U42" s="16">
        <v>0</v>
      </c>
      <c r="V42" s="18">
        <f t="shared" si="12"/>
        <v>0</v>
      </c>
      <c r="W42" s="3">
        <f t="shared" si="13"/>
        <v>0</v>
      </c>
      <c r="X42" s="17">
        <f t="shared" si="37"/>
        <v>0</v>
      </c>
      <c r="Y42" s="16">
        <v>0.3</v>
      </c>
      <c r="Z42" s="3">
        <f t="shared" si="14"/>
        <v>404463.24</v>
      </c>
      <c r="AA42" s="3">
        <f t="shared" si="15"/>
        <v>101115.81</v>
      </c>
      <c r="AB42" s="17">
        <f t="shared" si="38"/>
        <v>505579.05</v>
      </c>
      <c r="AC42" s="16">
        <f t="shared" si="16"/>
        <v>1</v>
      </c>
      <c r="AD42" s="8">
        <f t="shared" si="17"/>
        <v>1348210.8</v>
      </c>
      <c r="AE42" s="3">
        <f t="shared" si="18"/>
        <v>337052.7</v>
      </c>
      <c r="AF42" s="17">
        <f t="shared" si="19"/>
        <v>1685263.5</v>
      </c>
    </row>
    <row r="43" spans="1:32" ht="15">
      <c r="A43">
        <v>40</v>
      </c>
      <c r="B43" t="s">
        <v>68</v>
      </c>
      <c r="C43" t="s">
        <v>75</v>
      </c>
      <c r="D43" t="s">
        <v>21</v>
      </c>
      <c r="E43" s="3">
        <v>1510012</v>
      </c>
      <c r="F43" s="4">
        <v>0.25</v>
      </c>
      <c r="G43" s="3">
        <f t="shared" si="5"/>
        <v>377503</v>
      </c>
      <c r="H43" s="3">
        <f t="shared" si="20"/>
        <v>1887515</v>
      </c>
      <c r="I43" s="16">
        <v>0.3</v>
      </c>
      <c r="J43" s="14">
        <f t="shared" si="6"/>
        <v>453003.6</v>
      </c>
      <c r="K43" s="3">
        <f t="shared" si="7"/>
        <v>113250.9</v>
      </c>
      <c r="L43" s="3">
        <f t="shared" si="39"/>
        <v>566254.5</v>
      </c>
      <c r="M43" s="16">
        <v>0.4</v>
      </c>
      <c r="N43" s="18">
        <f t="shared" si="8"/>
        <v>604004.8</v>
      </c>
      <c r="O43" s="8">
        <f t="shared" si="9"/>
        <v>151001.2</v>
      </c>
      <c r="P43" s="17">
        <f t="shared" si="35"/>
        <v>755006</v>
      </c>
      <c r="Q43" s="16">
        <v>0</v>
      </c>
      <c r="R43" s="3">
        <f t="shared" si="40"/>
        <v>0</v>
      </c>
      <c r="S43" s="3">
        <f t="shared" si="41"/>
        <v>0</v>
      </c>
      <c r="T43" s="17">
        <f t="shared" si="36"/>
        <v>0</v>
      </c>
      <c r="U43" s="16">
        <v>0</v>
      </c>
      <c r="V43" s="18">
        <f t="shared" si="12"/>
        <v>0</v>
      </c>
      <c r="W43" s="3">
        <f t="shared" si="13"/>
        <v>0</v>
      </c>
      <c r="X43" s="17">
        <f t="shared" si="37"/>
        <v>0</v>
      </c>
      <c r="Y43" s="16">
        <v>0.3</v>
      </c>
      <c r="Z43" s="3">
        <f t="shared" si="14"/>
        <v>453003.6</v>
      </c>
      <c r="AA43" s="3">
        <f t="shared" si="15"/>
        <v>113250.9</v>
      </c>
      <c r="AB43" s="17">
        <f t="shared" si="38"/>
        <v>566254.5</v>
      </c>
      <c r="AC43" s="16">
        <f t="shared" si="16"/>
        <v>1</v>
      </c>
      <c r="AD43" s="8">
        <f t="shared" si="17"/>
        <v>1510012</v>
      </c>
      <c r="AE43" s="3">
        <f t="shared" si="18"/>
        <v>377503</v>
      </c>
      <c r="AF43" s="17">
        <f t="shared" si="19"/>
        <v>1887515</v>
      </c>
    </row>
    <row r="44" spans="1:32" ht="15">
      <c r="A44">
        <v>41</v>
      </c>
      <c r="B44" t="s">
        <v>59</v>
      </c>
      <c r="C44" t="s">
        <v>76</v>
      </c>
      <c r="D44" t="s">
        <v>21</v>
      </c>
      <c r="E44" s="3">
        <v>6318.8</v>
      </c>
      <c r="F44" s="4">
        <v>0.25</v>
      </c>
      <c r="G44" s="3">
        <f t="shared" si="5"/>
        <v>1579.7</v>
      </c>
      <c r="H44" s="3">
        <f t="shared" si="20"/>
        <v>7898.5</v>
      </c>
      <c r="I44" s="16">
        <v>0.6</v>
      </c>
      <c r="J44" s="14">
        <f t="shared" si="6"/>
        <v>3791.2799999999997</v>
      </c>
      <c r="K44" s="3">
        <f t="shared" si="7"/>
        <v>947.8199999999999</v>
      </c>
      <c r="L44" s="3">
        <f t="shared" si="39"/>
        <v>4739.099999999999</v>
      </c>
      <c r="M44" s="16">
        <v>0.4</v>
      </c>
      <c r="N44" s="18">
        <f t="shared" si="8"/>
        <v>2527.5200000000004</v>
      </c>
      <c r="O44" s="8">
        <f t="shared" si="9"/>
        <v>631.8800000000001</v>
      </c>
      <c r="P44" s="17">
        <f t="shared" si="35"/>
        <v>3159.4</v>
      </c>
      <c r="Q44" s="16">
        <v>0</v>
      </c>
      <c r="R44" s="3">
        <f t="shared" si="40"/>
        <v>0</v>
      </c>
      <c r="S44" s="3">
        <f t="shared" si="41"/>
        <v>0</v>
      </c>
      <c r="T44" s="17">
        <f t="shared" si="36"/>
        <v>0</v>
      </c>
      <c r="U44" s="16">
        <v>0</v>
      </c>
      <c r="V44" s="18">
        <f t="shared" si="12"/>
        <v>0</v>
      </c>
      <c r="W44" s="3">
        <f t="shared" si="13"/>
        <v>0</v>
      </c>
      <c r="X44" s="17">
        <f t="shared" si="37"/>
        <v>0</v>
      </c>
      <c r="Y44" s="16">
        <v>0</v>
      </c>
      <c r="Z44" s="3">
        <f t="shared" si="14"/>
        <v>0</v>
      </c>
      <c r="AA44" s="3">
        <f t="shared" si="15"/>
        <v>0</v>
      </c>
      <c r="AB44" s="17">
        <f t="shared" si="38"/>
        <v>0</v>
      </c>
      <c r="AC44" s="16">
        <f t="shared" si="16"/>
        <v>1</v>
      </c>
      <c r="AD44" s="8">
        <f t="shared" si="17"/>
        <v>6318.8</v>
      </c>
      <c r="AE44" s="3">
        <f t="shared" si="18"/>
        <v>1579.7</v>
      </c>
      <c r="AF44" s="17">
        <f t="shared" si="19"/>
        <v>7898.5</v>
      </c>
    </row>
    <row r="45" spans="1:32" ht="15">
      <c r="A45">
        <v>42</v>
      </c>
      <c r="B45" t="s">
        <v>59</v>
      </c>
      <c r="C45" t="s">
        <v>77</v>
      </c>
      <c r="D45" t="s">
        <v>21</v>
      </c>
      <c r="E45" s="3">
        <v>181.48</v>
      </c>
      <c r="F45" s="4">
        <v>0.25</v>
      </c>
      <c r="G45" s="3">
        <f t="shared" si="5"/>
        <v>45.37</v>
      </c>
      <c r="H45" s="3">
        <f t="shared" si="20"/>
        <v>226.85</v>
      </c>
      <c r="I45" s="16">
        <v>0.6</v>
      </c>
      <c r="J45" s="14">
        <f t="shared" si="6"/>
        <v>108.88799999999999</v>
      </c>
      <c r="K45" s="3">
        <f t="shared" si="7"/>
        <v>27.221999999999998</v>
      </c>
      <c r="L45" s="3">
        <f t="shared" si="39"/>
        <v>136.10999999999999</v>
      </c>
      <c r="M45" s="16">
        <v>0.4</v>
      </c>
      <c r="N45" s="18">
        <f t="shared" si="8"/>
        <v>72.592</v>
      </c>
      <c r="O45" s="8">
        <f t="shared" si="9"/>
        <v>18.148</v>
      </c>
      <c r="P45" s="17">
        <f t="shared" si="35"/>
        <v>90.74000000000001</v>
      </c>
      <c r="Q45" s="16">
        <v>0</v>
      </c>
      <c r="R45" s="3">
        <f t="shared" si="40"/>
        <v>0</v>
      </c>
      <c r="S45" s="3">
        <f t="shared" si="41"/>
        <v>0</v>
      </c>
      <c r="T45" s="17">
        <f t="shared" si="36"/>
        <v>0</v>
      </c>
      <c r="U45" s="16">
        <v>0</v>
      </c>
      <c r="V45" s="18">
        <f t="shared" si="12"/>
        <v>0</v>
      </c>
      <c r="W45" s="3">
        <f t="shared" si="13"/>
        <v>0</v>
      </c>
      <c r="X45" s="17">
        <f t="shared" si="37"/>
        <v>0</v>
      </c>
      <c r="Y45" s="16">
        <v>0</v>
      </c>
      <c r="Z45" s="3">
        <f t="shared" si="14"/>
        <v>0</v>
      </c>
      <c r="AA45" s="3">
        <f t="shared" si="15"/>
        <v>0</v>
      </c>
      <c r="AB45" s="17">
        <f t="shared" si="38"/>
        <v>0</v>
      </c>
      <c r="AC45" s="16">
        <f t="shared" si="16"/>
        <v>1</v>
      </c>
      <c r="AD45" s="8">
        <f t="shared" si="17"/>
        <v>181.48</v>
      </c>
      <c r="AE45" s="3">
        <f t="shared" si="18"/>
        <v>45.37</v>
      </c>
      <c r="AF45" s="17">
        <f t="shared" si="19"/>
        <v>226.85</v>
      </c>
    </row>
    <row r="46" spans="1:32" ht="15">
      <c r="A46">
        <v>43</v>
      </c>
      <c r="B46" t="s">
        <v>59</v>
      </c>
      <c r="C46" t="s">
        <v>78</v>
      </c>
      <c r="D46" t="s">
        <v>21</v>
      </c>
      <c r="E46" s="3">
        <v>5740.88</v>
      </c>
      <c r="F46" s="4">
        <v>0.25</v>
      </c>
      <c r="G46" s="3">
        <f t="shared" si="5"/>
        <v>1435.22</v>
      </c>
      <c r="H46" s="3">
        <f t="shared" si="20"/>
        <v>7176.1</v>
      </c>
      <c r="I46" s="16">
        <v>0.6</v>
      </c>
      <c r="J46" s="14">
        <f t="shared" si="6"/>
        <v>3444.528</v>
      </c>
      <c r="K46" s="3">
        <f t="shared" si="7"/>
        <v>861.132</v>
      </c>
      <c r="L46" s="3">
        <f t="shared" si="39"/>
        <v>4305.66</v>
      </c>
      <c r="M46" s="16">
        <v>0.4</v>
      </c>
      <c r="N46" s="18">
        <f t="shared" si="8"/>
        <v>2296.3520000000003</v>
      </c>
      <c r="O46" s="8">
        <f t="shared" si="9"/>
        <v>574.0880000000001</v>
      </c>
      <c r="P46" s="17">
        <f t="shared" si="35"/>
        <v>2870.4400000000005</v>
      </c>
      <c r="Q46" s="16">
        <v>0</v>
      </c>
      <c r="R46" s="3">
        <f t="shared" si="40"/>
        <v>0</v>
      </c>
      <c r="S46" s="3">
        <f t="shared" si="41"/>
        <v>0</v>
      </c>
      <c r="T46" s="17">
        <f t="shared" si="36"/>
        <v>0</v>
      </c>
      <c r="U46" s="16">
        <v>0</v>
      </c>
      <c r="V46" s="18">
        <f t="shared" si="12"/>
        <v>0</v>
      </c>
      <c r="W46" s="3">
        <f t="shared" si="13"/>
        <v>0</v>
      </c>
      <c r="X46" s="17">
        <f t="shared" si="37"/>
        <v>0</v>
      </c>
      <c r="Y46" s="16">
        <v>0</v>
      </c>
      <c r="Z46" s="3">
        <f t="shared" si="14"/>
        <v>0</v>
      </c>
      <c r="AA46" s="3">
        <f t="shared" si="15"/>
        <v>0</v>
      </c>
      <c r="AB46" s="17">
        <f t="shared" si="38"/>
        <v>0</v>
      </c>
      <c r="AC46" s="16">
        <f t="shared" si="16"/>
        <v>1</v>
      </c>
      <c r="AD46" s="8">
        <f t="shared" si="17"/>
        <v>5740.88</v>
      </c>
      <c r="AE46" s="3">
        <f t="shared" si="18"/>
        <v>1435.22</v>
      </c>
      <c r="AF46" s="17">
        <f t="shared" si="19"/>
        <v>7176.1</v>
      </c>
    </row>
    <row r="47" spans="1:32" ht="15">
      <c r="A47">
        <v>44</v>
      </c>
      <c r="B47" t="s">
        <v>68</v>
      </c>
      <c r="C47" t="s">
        <v>79</v>
      </c>
      <c r="D47" t="s">
        <v>21</v>
      </c>
      <c r="E47" s="3">
        <v>894.65</v>
      </c>
      <c r="F47" s="4">
        <v>0.25</v>
      </c>
      <c r="G47" s="3">
        <f t="shared" si="5"/>
        <v>223.6625</v>
      </c>
      <c r="H47" s="3">
        <f t="shared" si="20"/>
        <v>1118.3125</v>
      </c>
      <c r="I47" s="16">
        <v>0.6</v>
      </c>
      <c r="J47" s="14">
        <f t="shared" si="6"/>
        <v>536.79</v>
      </c>
      <c r="K47" s="3">
        <f t="shared" si="7"/>
        <v>134.1975</v>
      </c>
      <c r="L47" s="3">
        <f t="shared" si="39"/>
        <v>670.9875</v>
      </c>
      <c r="M47" s="16">
        <v>0.4</v>
      </c>
      <c r="N47" s="18">
        <f t="shared" si="8"/>
        <v>357.86</v>
      </c>
      <c r="O47" s="8">
        <f t="shared" si="9"/>
        <v>89.465</v>
      </c>
      <c r="P47" s="17">
        <f t="shared" si="35"/>
        <v>447.32500000000005</v>
      </c>
      <c r="Q47" s="16">
        <v>0</v>
      </c>
      <c r="R47" s="3">
        <f t="shared" si="40"/>
        <v>0</v>
      </c>
      <c r="S47" s="3">
        <f t="shared" si="41"/>
        <v>0</v>
      </c>
      <c r="T47" s="17">
        <f t="shared" si="36"/>
        <v>0</v>
      </c>
      <c r="U47" s="16">
        <v>0</v>
      </c>
      <c r="V47" s="18">
        <f t="shared" si="12"/>
        <v>0</v>
      </c>
      <c r="W47" s="3">
        <f t="shared" si="13"/>
        <v>0</v>
      </c>
      <c r="X47" s="17">
        <f t="shared" si="37"/>
        <v>0</v>
      </c>
      <c r="Y47" s="16">
        <v>0</v>
      </c>
      <c r="Z47" s="3">
        <f t="shared" si="14"/>
        <v>0</v>
      </c>
      <c r="AA47" s="3">
        <f t="shared" si="15"/>
        <v>0</v>
      </c>
      <c r="AB47" s="17">
        <f t="shared" si="38"/>
        <v>0</v>
      </c>
      <c r="AC47" s="16">
        <f t="shared" si="16"/>
        <v>1</v>
      </c>
      <c r="AD47" s="8">
        <f t="shared" si="17"/>
        <v>894.65</v>
      </c>
      <c r="AE47" s="3">
        <f t="shared" si="18"/>
        <v>223.6625</v>
      </c>
      <c r="AF47" s="17">
        <f t="shared" si="19"/>
        <v>1118.3125</v>
      </c>
    </row>
    <row r="48" spans="1:32" ht="15">
      <c r="A48">
        <v>45</v>
      </c>
      <c r="B48" t="s">
        <v>68</v>
      </c>
      <c r="C48" t="s">
        <v>80</v>
      </c>
      <c r="D48" t="s">
        <v>21</v>
      </c>
      <c r="E48" s="3">
        <v>20.26</v>
      </c>
      <c r="F48" s="4">
        <v>0.25</v>
      </c>
      <c r="G48" s="3">
        <f t="shared" si="5"/>
        <v>5.065</v>
      </c>
      <c r="H48" s="3">
        <f t="shared" si="20"/>
        <v>25.325000000000003</v>
      </c>
      <c r="I48" s="16">
        <v>0.6</v>
      </c>
      <c r="J48" s="14">
        <f t="shared" si="6"/>
        <v>12.156</v>
      </c>
      <c r="K48" s="3">
        <f t="shared" si="7"/>
        <v>3.039</v>
      </c>
      <c r="L48" s="3">
        <f t="shared" si="39"/>
        <v>15.195</v>
      </c>
      <c r="M48" s="16">
        <v>0.4</v>
      </c>
      <c r="N48" s="18">
        <f t="shared" si="8"/>
        <v>8.104000000000001</v>
      </c>
      <c r="O48" s="8">
        <f t="shared" si="9"/>
        <v>2.0260000000000002</v>
      </c>
      <c r="P48" s="17">
        <f t="shared" si="35"/>
        <v>10.130000000000003</v>
      </c>
      <c r="Q48" s="16">
        <v>0</v>
      </c>
      <c r="R48" s="3">
        <f t="shared" si="40"/>
        <v>0</v>
      </c>
      <c r="S48" s="3">
        <f t="shared" si="41"/>
        <v>0</v>
      </c>
      <c r="T48" s="17">
        <f t="shared" si="36"/>
        <v>0</v>
      </c>
      <c r="U48" s="16">
        <v>0</v>
      </c>
      <c r="V48" s="18">
        <f t="shared" si="12"/>
        <v>0</v>
      </c>
      <c r="W48" s="3">
        <f t="shared" si="13"/>
        <v>0</v>
      </c>
      <c r="X48" s="17">
        <f t="shared" si="37"/>
        <v>0</v>
      </c>
      <c r="Y48" s="16">
        <v>0</v>
      </c>
      <c r="Z48" s="3">
        <f t="shared" si="14"/>
        <v>0</v>
      </c>
      <c r="AA48" s="3">
        <f t="shared" si="15"/>
        <v>0</v>
      </c>
      <c r="AB48" s="17">
        <f t="shared" si="38"/>
        <v>0</v>
      </c>
      <c r="AC48" s="16">
        <f t="shared" si="16"/>
        <v>1</v>
      </c>
      <c r="AD48" s="8">
        <f t="shared" si="17"/>
        <v>20.26</v>
      </c>
      <c r="AE48" s="3">
        <f t="shared" si="18"/>
        <v>5.065</v>
      </c>
      <c r="AF48" s="17">
        <f t="shared" si="19"/>
        <v>25.325000000000003</v>
      </c>
    </row>
    <row r="49" spans="1:32" ht="15">
      <c r="A49">
        <v>46</v>
      </c>
      <c r="B49" t="s">
        <v>68</v>
      </c>
      <c r="C49" t="s">
        <v>81</v>
      </c>
      <c r="D49" t="s">
        <v>21</v>
      </c>
      <c r="E49" s="3">
        <v>10800</v>
      </c>
      <c r="F49" s="4">
        <v>0</v>
      </c>
      <c r="G49" s="3">
        <f t="shared" si="5"/>
        <v>0</v>
      </c>
      <c r="H49" s="3">
        <f t="shared" si="20"/>
        <v>10800</v>
      </c>
      <c r="I49" s="16">
        <v>0</v>
      </c>
      <c r="J49" s="14">
        <f t="shared" si="6"/>
        <v>0</v>
      </c>
      <c r="K49" s="3">
        <f t="shared" si="7"/>
        <v>0</v>
      </c>
      <c r="L49" s="3">
        <f t="shared" si="39"/>
        <v>0</v>
      </c>
      <c r="M49" s="16">
        <v>0</v>
      </c>
      <c r="N49" s="18">
        <f t="shared" si="8"/>
        <v>0</v>
      </c>
      <c r="O49" s="8">
        <f t="shared" si="9"/>
        <v>0</v>
      </c>
      <c r="P49" s="17">
        <f t="shared" si="35"/>
        <v>0</v>
      </c>
      <c r="Q49" s="16">
        <v>0</v>
      </c>
      <c r="R49" s="3">
        <f t="shared" si="40"/>
        <v>0</v>
      </c>
      <c r="S49" s="3">
        <f t="shared" si="41"/>
        <v>0</v>
      </c>
      <c r="T49" s="17">
        <f t="shared" si="36"/>
        <v>0</v>
      </c>
      <c r="U49" s="16">
        <v>1</v>
      </c>
      <c r="V49" s="18">
        <f t="shared" si="12"/>
        <v>10800</v>
      </c>
      <c r="W49" s="3">
        <f t="shared" si="13"/>
        <v>0</v>
      </c>
      <c r="X49" s="17">
        <f t="shared" si="37"/>
        <v>10800</v>
      </c>
      <c r="Y49" s="16">
        <v>0</v>
      </c>
      <c r="Z49" s="3">
        <f t="shared" si="14"/>
        <v>0</v>
      </c>
      <c r="AA49" s="3">
        <f t="shared" si="15"/>
        <v>0</v>
      </c>
      <c r="AB49" s="17">
        <f t="shared" si="38"/>
        <v>0</v>
      </c>
      <c r="AC49" s="16">
        <f t="shared" si="16"/>
        <v>1</v>
      </c>
      <c r="AD49" s="8">
        <f t="shared" si="17"/>
        <v>10800</v>
      </c>
      <c r="AE49" s="3">
        <f t="shared" si="18"/>
        <v>0</v>
      </c>
      <c r="AF49" s="17">
        <f t="shared" si="19"/>
        <v>10800</v>
      </c>
    </row>
    <row r="50" spans="1:32" ht="15">
      <c r="A50">
        <v>47</v>
      </c>
      <c r="B50" t="s">
        <v>68</v>
      </c>
      <c r="C50" t="s">
        <v>82</v>
      </c>
      <c r="D50" t="s">
        <v>21</v>
      </c>
      <c r="E50" s="3">
        <v>5050</v>
      </c>
      <c r="F50" s="4">
        <v>0</v>
      </c>
      <c r="G50" s="3">
        <f t="shared" si="5"/>
        <v>0</v>
      </c>
      <c r="H50" s="3">
        <f t="shared" si="20"/>
        <v>5050</v>
      </c>
      <c r="I50" s="16">
        <v>0</v>
      </c>
      <c r="J50" s="14">
        <f t="shared" si="6"/>
        <v>0</v>
      </c>
      <c r="K50" s="3">
        <f t="shared" si="7"/>
        <v>0</v>
      </c>
      <c r="L50" s="3">
        <f t="shared" si="39"/>
        <v>0</v>
      </c>
      <c r="M50" s="16">
        <v>0</v>
      </c>
      <c r="N50" s="18">
        <f t="shared" si="8"/>
        <v>0</v>
      </c>
      <c r="O50" s="8">
        <f t="shared" si="9"/>
        <v>0</v>
      </c>
      <c r="P50" s="17">
        <f t="shared" si="35"/>
        <v>0</v>
      </c>
      <c r="Q50" s="16">
        <v>0</v>
      </c>
      <c r="R50" s="3">
        <f t="shared" si="40"/>
        <v>0</v>
      </c>
      <c r="S50" s="3">
        <f t="shared" si="41"/>
        <v>0</v>
      </c>
      <c r="T50" s="17">
        <f t="shared" si="36"/>
        <v>0</v>
      </c>
      <c r="U50" s="16">
        <v>1</v>
      </c>
      <c r="V50" s="18">
        <f t="shared" si="12"/>
        <v>5050</v>
      </c>
      <c r="W50" s="3">
        <f t="shared" si="13"/>
        <v>0</v>
      </c>
      <c r="X50" s="17">
        <f t="shared" si="37"/>
        <v>5050</v>
      </c>
      <c r="Y50" s="16">
        <v>0</v>
      </c>
      <c r="Z50" s="3">
        <f t="shared" si="14"/>
        <v>0</v>
      </c>
      <c r="AA50" s="3">
        <f t="shared" si="15"/>
        <v>0</v>
      </c>
      <c r="AB50" s="17">
        <f t="shared" si="38"/>
        <v>0</v>
      </c>
      <c r="AC50" s="16">
        <f t="shared" si="16"/>
        <v>1</v>
      </c>
      <c r="AD50" s="8">
        <f t="shared" si="17"/>
        <v>5050</v>
      </c>
      <c r="AE50" s="3">
        <f t="shared" si="18"/>
        <v>0</v>
      </c>
      <c r="AF50" s="17">
        <f t="shared" si="19"/>
        <v>5050</v>
      </c>
    </row>
    <row r="51" spans="1:32" ht="15">
      <c r="A51">
        <v>48</v>
      </c>
      <c r="B51" t="s">
        <v>59</v>
      </c>
      <c r="C51" t="s">
        <v>83</v>
      </c>
      <c r="D51" t="s">
        <v>21</v>
      </c>
      <c r="E51" s="3">
        <v>557660</v>
      </c>
      <c r="F51" s="4">
        <v>0.25</v>
      </c>
      <c r="G51" s="3">
        <f t="shared" si="5"/>
        <v>139415</v>
      </c>
      <c r="H51" s="3">
        <f t="shared" si="20"/>
        <v>697075</v>
      </c>
      <c r="I51" s="16">
        <v>0</v>
      </c>
      <c r="J51" s="14">
        <f t="shared" si="6"/>
        <v>0</v>
      </c>
      <c r="K51" s="3">
        <f t="shared" si="7"/>
        <v>0</v>
      </c>
      <c r="L51" s="3">
        <f t="shared" si="39"/>
        <v>0</v>
      </c>
      <c r="M51" s="16">
        <v>1</v>
      </c>
      <c r="N51" s="23">
        <f t="shared" si="8"/>
        <v>557660</v>
      </c>
      <c r="O51" s="8">
        <f t="shared" si="9"/>
        <v>139415</v>
      </c>
      <c r="P51" s="17">
        <f t="shared" si="35"/>
        <v>697075</v>
      </c>
      <c r="Q51" s="16">
        <v>0</v>
      </c>
      <c r="R51" s="3">
        <f t="shared" si="40"/>
        <v>0</v>
      </c>
      <c r="S51" s="3">
        <f t="shared" si="41"/>
        <v>0</v>
      </c>
      <c r="T51" s="17">
        <f t="shared" si="36"/>
        <v>0</v>
      </c>
      <c r="U51" s="16">
        <v>0</v>
      </c>
      <c r="V51" s="18">
        <f t="shared" si="12"/>
        <v>0</v>
      </c>
      <c r="W51" s="3">
        <f t="shared" si="13"/>
        <v>0</v>
      </c>
      <c r="X51" s="17">
        <f t="shared" si="37"/>
        <v>0</v>
      </c>
      <c r="Y51" s="16">
        <v>0</v>
      </c>
      <c r="Z51" s="3">
        <f t="shared" si="14"/>
        <v>0</v>
      </c>
      <c r="AA51" s="3">
        <f t="shared" si="15"/>
        <v>0</v>
      </c>
      <c r="AB51" s="17">
        <f t="shared" si="38"/>
        <v>0</v>
      </c>
      <c r="AC51" s="16">
        <f t="shared" si="16"/>
        <v>1</v>
      </c>
      <c r="AD51" s="8">
        <f t="shared" si="17"/>
        <v>557660</v>
      </c>
      <c r="AE51" s="3">
        <f t="shared" si="18"/>
        <v>139415</v>
      </c>
      <c r="AF51" s="17">
        <f t="shared" si="19"/>
        <v>697075</v>
      </c>
    </row>
    <row r="52" spans="1:32" ht="15">
      <c r="A52">
        <v>49</v>
      </c>
      <c r="B52" t="s">
        <v>59</v>
      </c>
      <c r="C52" t="s">
        <v>84</v>
      </c>
      <c r="D52" t="s">
        <v>21</v>
      </c>
      <c r="E52" s="3">
        <v>74118.79</v>
      </c>
      <c r="F52" s="4">
        <v>0.25</v>
      </c>
      <c r="G52" s="3">
        <f t="shared" si="5"/>
        <v>18529.6975</v>
      </c>
      <c r="H52" s="3">
        <f t="shared" si="20"/>
        <v>92648.48749999999</v>
      </c>
      <c r="I52" s="16">
        <v>0</v>
      </c>
      <c r="J52" s="24">
        <f t="shared" si="6"/>
        <v>0</v>
      </c>
      <c r="K52" s="3">
        <f t="shared" si="7"/>
        <v>0</v>
      </c>
      <c r="L52" s="3">
        <f t="shared" si="39"/>
        <v>0</v>
      </c>
      <c r="M52" s="16">
        <v>0</v>
      </c>
      <c r="N52" s="25">
        <f t="shared" si="8"/>
        <v>0</v>
      </c>
      <c r="O52" s="8">
        <f t="shared" si="9"/>
        <v>0</v>
      </c>
      <c r="P52" s="17">
        <f t="shared" si="35"/>
        <v>0</v>
      </c>
      <c r="Q52" s="16">
        <v>0</v>
      </c>
      <c r="R52" s="24">
        <f t="shared" si="40"/>
        <v>0</v>
      </c>
      <c r="S52" s="3">
        <f t="shared" si="41"/>
        <v>0</v>
      </c>
      <c r="T52" s="17">
        <f t="shared" si="36"/>
        <v>0</v>
      </c>
      <c r="U52" s="16">
        <v>1</v>
      </c>
      <c r="V52" s="18">
        <f t="shared" si="12"/>
        <v>74118.79</v>
      </c>
      <c r="W52" s="3">
        <f t="shared" si="13"/>
        <v>18529.6975</v>
      </c>
      <c r="X52" s="17">
        <f t="shared" si="37"/>
        <v>92648.48749999999</v>
      </c>
      <c r="Y52" s="16">
        <v>0</v>
      </c>
      <c r="Z52" s="3">
        <f t="shared" si="14"/>
        <v>0</v>
      </c>
      <c r="AA52" s="3">
        <f t="shared" si="15"/>
        <v>0</v>
      </c>
      <c r="AB52" s="17">
        <f t="shared" si="38"/>
        <v>0</v>
      </c>
      <c r="AC52" s="16">
        <f t="shared" si="16"/>
        <v>1</v>
      </c>
      <c r="AD52" s="8">
        <f t="shared" si="17"/>
        <v>74118.79</v>
      </c>
      <c r="AE52" s="3">
        <f t="shared" si="18"/>
        <v>18529.6975</v>
      </c>
      <c r="AF52" s="17">
        <f t="shared" si="19"/>
        <v>92648.48749999999</v>
      </c>
    </row>
    <row r="53" spans="1:32" ht="15">
      <c r="A53">
        <v>50</v>
      </c>
      <c r="B53" t="s">
        <v>68</v>
      </c>
      <c r="C53" t="s">
        <v>85</v>
      </c>
      <c r="D53" t="s">
        <v>21</v>
      </c>
      <c r="E53" s="3">
        <v>1014643.35</v>
      </c>
      <c r="F53" s="4">
        <v>0.25</v>
      </c>
      <c r="G53" s="3">
        <f aca="true" t="shared" si="42" ref="G53:G87">E53*F53</f>
        <v>253660.8375</v>
      </c>
      <c r="H53" s="3">
        <f aca="true" t="shared" si="43" ref="H53:H87">E53+G53</f>
        <v>1268304.1875</v>
      </c>
      <c r="I53" s="16">
        <v>0.1</v>
      </c>
      <c r="J53" s="24">
        <f aca="true" t="shared" si="44" ref="J53:J78">E53*I53</f>
        <v>101464.335</v>
      </c>
      <c r="K53" s="3">
        <f aca="true" t="shared" si="45" ref="K53:K80">J53*F53</f>
        <v>25366.08375</v>
      </c>
      <c r="L53" s="3">
        <f aca="true" t="shared" si="46" ref="L53:L80">H53*I53</f>
        <v>126830.41875000001</v>
      </c>
      <c r="M53" s="16">
        <v>0.9</v>
      </c>
      <c r="N53" s="25">
        <f aca="true" t="shared" si="47" ref="N53:N80">E53*M53</f>
        <v>913179.015</v>
      </c>
      <c r="O53" s="8">
        <f aca="true" t="shared" si="48" ref="O53:O80">N53*F53</f>
        <v>228294.75375</v>
      </c>
      <c r="P53" s="17">
        <f aca="true" t="shared" si="49" ref="P53:P80">H53*M53</f>
        <v>1141473.76875</v>
      </c>
      <c r="Q53" s="16">
        <v>0</v>
      </c>
      <c r="R53" s="24">
        <f aca="true" t="shared" si="50" ref="R53:R78">E53*Q53</f>
        <v>0</v>
      </c>
      <c r="S53" s="3">
        <f aca="true" t="shared" si="51" ref="S53:S78">R53*F53</f>
        <v>0</v>
      </c>
      <c r="T53" s="17">
        <f aca="true" t="shared" si="52" ref="T53:T78">H53*Q53</f>
        <v>0</v>
      </c>
      <c r="U53" s="16">
        <v>0</v>
      </c>
      <c r="V53" s="26">
        <f aca="true" t="shared" si="53" ref="V53:V88">E53*U53</f>
        <v>0</v>
      </c>
      <c r="W53" s="3">
        <f aca="true" t="shared" si="54" ref="W53:W88">V53*F53</f>
        <v>0</v>
      </c>
      <c r="X53" s="17">
        <f aca="true" t="shared" si="55" ref="X53:X88">H53*U53</f>
        <v>0</v>
      </c>
      <c r="Y53" s="27">
        <v>0</v>
      </c>
      <c r="Z53" s="3">
        <f aca="true" t="shared" si="56" ref="Z53:Z80">E53*Y53</f>
        <v>0</v>
      </c>
      <c r="AA53" s="3">
        <f aca="true" t="shared" si="57" ref="AA53:AA80">Z53*F53</f>
        <v>0</v>
      </c>
      <c r="AB53" s="17">
        <f aca="true" t="shared" si="58" ref="AB53:AB80">H53*Y53</f>
        <v>0</v>
      </c>
      <c r="AC53" s="16">
        <f aca="true" t="shared" si="59" ref="AC53:AC104">I53+M53+Q53+U53+Y53</f>
        <v>1</v>
      </c>
      <c r="AD53" s="8">
        <f t="shared" si="17"/>
        <v>1014643.35</v>
      </c>
      <c r="AE53" s="3">
        <f t="shared" si="18"/>
        <v>253660.8375</v>
      </c>
      <c r="AF53" s="17">
        <f aca="true" t="shared" si="60" ref="AF53:AF104">L53+P53+T53+X53+AB53</f>
        <v>1268304.1875</v>
      </c>
    </row>
    <row r="54" spans="1:32" ht="15">
      <c r="A54">
        <v>51</v>
      </c>
      <c r="B54" t="s">
        <v>68</v>
      </c>
      <c r="C54" t="s">
        <v>86</v>
      </c>
      <c r="D54" t="s">
        <v>21</v>
      </c>
      <c r="E54" s="3">
        <v>1359010.8</v>
      </c>
      <c r="F54" s="4">
        <v>0.25</v>
      </c>
      <c r="G54" s="3">
        <f t="shared" si="42"/>
        <v>339752.7</v>
      </c>
      <c r="H54" s="3">
        <f t="shared" si="43"/>
        <v>1698763.5</v>
      </c>
      <c r="I54" s="16">
        <v>0.75</v>
      </c>
      <c r="J54" s="24">
        <f t="shared" si="44"/>
        <v>1019258.1000000001</v>
      </c>
      <c r="K54" s="3">
        <f t="shared" si="45"/>
        <v>254814.52500000002</v>
      </c>
      <c r="L54" s="3">
        <f t="shared" si="46"/>
        <v>1274072.625</v>
      </c>
      <c r="M54" s="16">
        <v>0.25</v>
      </c>
      <c r="N54" s="25">
        <f t="shared" si="47"/>
        <v>339752.7</v>
      </c>
      <c r="O54" s="8">
        <f t="shared" si="48"/>
        <v>84938.175</v>
      </c>
      <c r="P54" s="17">
        <f t="shared" si="49"/>
        <v>424690.875</v>
      </c>
      <c r="Q54" s="16">
        <v>0</v>
      </c>
      <c r="R54" s="24">
        <f t="shared" si="50"/>
        <v>0</v>
      </c>
      <c r="S54" s="3">
        <f t="shared" si="51"/>
        <v>0</v>
      </c>
      <c r="T54" s="17">
        <f t="shared" si="52"/>
        <v>0</v>
      </c>
      <c r="U54" s="16">
        <v>0</v>
      </c>
      <c r="V54" s="26">
        <f t="shared" si="53"/>
        <v>0</v>
      </c>
      <c r="W54" s="3">
        <f t="shared" si="54"/>
        <v>0</v>
      </c>
      <c r="X54" s="17">
        <f t="shared" si="55"/>
        <v>0</v>
      </c>
      <c r="Y54" s="27">
        <v>0</v>
      </c>
      <c r="Z54" s="3">
        <f t="shared" si="56"/>
        <v>0</v>
      </c>
      <c r="AA54" s="3">
        <f t="shared" si="57"/>
        <v>0</v>
      </c>
      <c r="AB54" s="17">
        <f t="shared" si="58"/>
        <v>0</v>
      </c>
      <c r="AC54" s="16">
        <f t="shared" si="59"/>
        <v>1</v>
      </c>
      <c r="AD54" s="8">
        <f t="shared" si="17"/>
        <v>1359010.8</v>
      </c>
      <c r="AE54" s="3">
        <f t="shared" si="18"/>
        <v>339752.7</v>
      </c>
      <c r="AF54" s="17">
        <f t="shared" si="60"/>
        <v>1698763.5</v>
      </c>
    </row>
    <row r="55" spans="1:32" ht="15">
      <c r="A55">
        <v>52</v>
      </c>
      <c r="B55" t="s">
        <v>68</v>
      </c>
      <c r="C55" t="s">
        <v>87</v>
      </c>
      <c r="D55" t="s">
        <v>21</v>
      </c>
      <c r="E55" s="3">
        <v>407000</v>
      </c>
      <c r="F55" s="4">
        <v>0.25</v>
      </c>
      <c r="G55" s="3">
        <f t="shared" si="42"/>
        <v>101750</v>
      </c>
      <c r="H55" s="3">
        <f t="shared" si="43"/>
        <v>508750</v>
      </c>
      <c r="I55" s="16">
        <v>0.55</v>
      </c>
      <c r="J55" s="3">
        <f t="shared" si="44"/>
        <v>223850.00000000003</v>
      </c>
      <c r="K55" s="3">
        <f t="shared" si="45"/>
        <v>55962.50000000001</v>
      </c>
      <c r="L55" s="3">
        <f t="shared" si="46"/>
        <v>279812.5</v>
      </c>
      <c r="M55" s="16">
        <v>0.35</v>
      </c>
      <c r="N55" s="19">
        <f t="shared" si="47"/>
        <v>142450</v>
      </c>
      <c r="O55" s="8">
        <f t="shared" si="48"/>
        <v>35612.5</v>
      </c>
      <c r="P55" s="17">
        <f t="shared" si="49"/>
        <v>178062.5</v>
      </c>
      <c r="Q55" s="16">
        <v>0.1</v>
      </c>
      <c r="R55" s="3">
        <f t="shared" si="50"/>
        <v>40700</v>
      </c>
      <c r="S55" s="3">
        <f t="shared" si="51"/>
        <v>10175</v>
      </c>
      <c r="T55" s="17">
        <f t="shared" si="52"/>
        <v>50875</v>
      </c>
      <c r="U55" s="16">
        <v>0</v>
      </c>
      <c r="V55" s="8">
        <f t="shared" si="53"/>
        <v>0</v>
      </c>
      <c r="W55" s="3">
        <f t="shared" si="54"/>
        <v>0</v>
      </c>
      <c r="X55" s="17">
        <f t="shared" si="55"/>
        <v>0</v>
      </c>
      <c r="Y55" s="16">
        <v>0</v>
      </c>
      <c r="Z55" s="3">
        <f t="shared" si="56"/>
        <v>0</v>
      </c>
      <c r="AA55" s="3">
        <f t="shared" si="57"/>
        <v>0</v>
      </c>
      <c r="AB55" s="17">
        <f t="shared" si="58"/>
        <v>0</v>
      </c>
      <c r="AC55" s="16">
        <f t="shared" si="59"/>
        <v>1</v>
      </c>
      <c r="AD55" s="8">
        <f t="shared" si="17"/>
        <v>407000</v>
      </c>
      <c r="AE55" s="3">
        <f t="shared" si="18"/>
        <v>101750</v>
      </c>
      <c r="AF55" s="17">
        <f t="shared" si="60"/>
        <v>508750</v>
      </c>
    </row>
    <row r="56" spans="1:32" ht="15">
      <c r="A56">
        <v>53</v>
      </c>
      <c r="B56" t="s">
        <v>68</v>
      </c>
      <c r="C56" t="s">
        <v>88</v>
      </c>
      <c r="D56" t="s">
        <v>21</v>
      </c>
      <c r="E56" s="3">
        <v>2400</v>
      </c>
      <c r="F56" s="4">
        <v>0.25</v>
      </c>
      <c r="G56" s="3">
        <f t="shared" si="42"/>
        <v>600</v>
      </c>
      <c r="H56" s="3">
        <f t="shared" si="43"/>
        <v>3000</v>
      </c>
      <c r="I56" s="16">
        <v>0.5</v>
      </c>
      <c r="J56" s="3">
        <f t="shared" si="44"/>
        <v>1200</v>
      </c>
      <c r="K56" s="3">
        <f t="shared" si="45"/>
        <v>300</v>
      </c>
      <c r="L56" s="3">
        <f t="shared" si="46"/>
        <v>1500</v>
      </c>
      <c r="M56" s="16">
        <v>0.5</v>
      </c>
      <c r="N56" s="19">
        <f t="shared" si="47"/>
        <v>1200</v>
      </c>
      <c r="O56" s="8">
        <f t="shared" si="48"/>
        <v>300</v>
      </c>
      <c r="P56" s="17">
        <f t="shared" si="49"/>
        <v>1500</v>
      </c>
      <c r="Q56" s="16">
        <v>0</v>
      </c>
      <c r="R56" s="3">
        <f t="shared" si="50"/>
        <v>0</v>
      </c>
      <c r="S56" s="3">
        <f t="shared" si="51"/>
        <v>0</v>
      </c>
      <c r="T56" s="17">
        <f t="shared" si="52"/>
        <v>0</v>
      </c>
      <c r="U56" s="16">
        <v>0</v>
      </c>
      <c r="V56" s="8">
        <f t="shared" si="53"/>
        <v>0</v>
      </c>
      <c r="W56" s="3">
        <f t="shared" si="54"/>
        <v>0</v>
      </c>
      <c r="X56" s="17">
        <f t="shared" si="55"/>
        <v>0</v>
      </c>
      <c r="Y56" s="16">
        <v>0</v>
      </c>
      <c r="Z56" s="3">
        <f t="shared" si="56"/>
        <v>0</v>
      </c>
      <c r="AA56" s="3">
        <f t="shared" si="57"/>
        <v>0</v>
      </c>
      <c r="AB56" s="17">
        <f t="shared" si="58"/>
        <v>0</v>
      </c>
      <c r="AC56" s="16">
        <f t="shared" si="59"/>
        <v>1</v>
      </c>
      <c r="AD56" s="8">
        <f t="shared" si="17"/>
        <v>2400</v>
      </c>
      <c r="AE56" s="3">
        <f t="shared" si="18"/>
        <v>600</v>
      </c>
      <c r="AF56" s="17">
        <f t="shared" si="60"/>
        <v>3000</v>
      </c>
    </row>
    <row r="57" spans="1:32" ht="15">
      <c r="A57">
        <v>54</v>
      </c>
      <c r="B57" t="s">
        <v>68</v>
      </c>
      <c r="C57" t="s">
        <v>89</v>
      </c>
      <c r="D57" t="s">
        <v>21</v>
      </c>
      <c r="E57" s="3">
        <v>1280</v>
      </c>
      <c r="F57" s="4">
        <v>0.15</v>
      </c>
      <c r="G57" s="3">
        <f t="shared" si="42"/>
        <v>192</v>
      </c>
      <c r="H57" s="3">
        <f>E57+G57+28</f>
        <v>1500</v>
      </c>
      <c r="I57" s="16">
        <v>0.5</v>
      </c>
      <c r="J57" s="3">
        <f t="shared" si="44"/>
        <v>640</v>
      </c>
      <c r="K57" s="3">
        <f t="shared" si="45"/>
        <v>96</v>
      </c>
      <c r="L57" s="3">
        <f t="shared" si="46"/>
        <v>750</v>
      </c>
      <c r="M57" s="16">
        <v>0.5</v>
      </c>
      <c r="N57" s="19">
        <f t="shared" si="47"/>
        <v>640</v>
      </c>
      <c r="O57" s="8">
        <f t="shared" si="48"/>
        <v>96</v>
      </c>
      <c r="P57" s="17">
        <f t="shared" si="49"/>
        <v>750</v>
      </c>
      <c r="Q57" s="16">
        <v>0</v>
      </c>
      <c r="R57" s="3">
        <f t="shared" si="50"/>
        <v>0</v>
      </c>
      <c r="S57" s="3">
        <f t="shared" si="51"/>
        <v>0</v>
      </c>
      <c r="T57" s="17">
        <f t="shared" si="52"/>
        <v>0</v>
      </c>
      <c r="U57" s="16">
        <v>0</v>
      </c>
      <c r="V57" s="8">
        <f t="shared" si="53"/>
        <v>0</v>
      </c>
      <c r="W57" s="3">
        <f t="shared" si="54"/>
        <v>0</v>
      </c>
      <c r="X57" s="17">
        <f t="shared" si="55"/>
        <v>0</v>
      </c>
      <c r="Y57" s="16">
        <v>0</v>
      </c>
      <c r="Z57" s="3">
        <f t="shared" si="56"/>
        <v>0</v>
      </c>
      <c r="AA57" s="3">
        <f t="shared" si="57"/>
        <v>0</v>
      </c>
      <c r="AB57" s="17">
        <f t="shared" si="58"/>
        <v>0</v>
      </c>
      <c r="AC57" s="16">
        <f t="shared" si="59"/>
        <v>1</v>
      </c>
      <c r="AD57" s="8">
        <f t="shared" si="17"/>
        <v>1280</v>
      </c>
      <c r="AE57" s="3">
        <f t="shared" si="18"/>
        <v>192</v>
      </c>
      <c r="AF57" s="17">
        <f t="shared" si="60"/>
        <v>1500</v>
      </c>
    </row>
    <row r="58" spans="1:32" ht="15">
      <c r="A58">
        <v>55</v>
      </c>
      <c r="B58" t="s">
        <v>68</v>
      </c>
      <c r="C58" t="s">
        <v>90</v>
      </c>
      <c r="D58" t="s">
        <v>21</v>
      </c>
      <c r="E58" s="3">
        <v>446.4</v>
      </c>
      <c r="F58" s="4">
        <v>0.25</v>
      </c>
      <c r="G58" s="3">
        <f t="shared" si="42"/>
        <v>111.6</v>
      </c>
      <c r="H58" s="3">
        <f t="shared" si="43"/>
        <v>558</v>
      </c>
      <c r="I58" s="16">
        <v>0.5</v>
      </c>
      <c r="J58" s="3">
        <f t="shared" si="44"/>
        <v>223.2</v>
      </c>
      <c r="K58" s="3">
        <f t="shared" si="45"/>
        <v>55.8</v>
      </c>
      <c r="L58" s="3">
        <f t="shared" si="46"/>
        <v>279</v>
      </c>
      <c r="M58" s="16">
        <v>0.5</v>
      </c>
      <c r="N58" s="19">
        <f t="shared" si="47"/>
        <v>223.2</v>
      </c>
      <c r="O58" s="8">
        <f t="shared" si="48"/>
        <v>55.8</v>
      </c>
      <c r="P58" s="17">
        <f t="shared" si="49"/>
        <v>279</v>
      </c>
      <c r="Q58" s="16">
        <v>0</v>
      </c>
      <c r="R58" s="3">
        <f t="shared" si="50"/>
        <v>0</v>
      </c>
      <c r="S58" s="3">
        <f t="shared" si="51"/>
        <v>0</v>
      </c>
      <c r="T58" s="17">
        <f t="shared" si="52"/>
        <v>0</v>
      </c>
      <c r="U58" s="16">
        <v>0</v>
      </c>
      <c r="V58" s="8">
        <f t="shared" si="53"/>
        <v>0</v>
      </c>
      <c r="W58" s="3">
        <f t="shared" si="54"/>
        <v>0</v>
      </c>
      <c r="X58" s="17">
        <f t="shared" si="55"/>
        <v>0</v>
      </c>
      <c r="Y58" s="16">
        <v>0</v>
      </c>
      <c r="Z58" s="3">
        <f t="shared" si="56"/>
        <v>0</v>
      </c>
      <c r="AA58" s="3">
        <f t="shared" si="57"/>
        <v>0</v>
      </c>
      <c r="AB58" s="17">
        <f t="shared" si="58"/>
        <v>0</v>
      </c>
      <c r="AC58" s="16">
        <f t="shared" si="59"/>
        <v>1</v>
      </c>
      <c r="AD58" s="8">
        <f t="shared" si="17"/>
        <v>446.4</v>
      </c>
      <c r="AE58" s="3">
        <f t="shared" si="18"/>
        <v>111.6</v>
      </c>
      <c r="AF58" s="17">
        <f t="shared" si="60"/>
        <v>558</v>
      </c>
    </row>
    <row r="59" spans="1:32" ht="15">
      <c r="A59">
        <v>56</v>
      </c>
      <c r="B59" t="s">
        <v>68</v>
      </c>
      <c r="C59" t="s">
        <v>91</v>
      </c>
      <c r="D59" t="s">
        <v>21</v>
      </c>
      <c r="E59" s="3">
        <v>4600</v>
      </c>
      <c r="F59" s="4">
        <v>0.25</v>
      </c>
      <c r="G59" s="3">
        <f t="shared" si="42"/>
        <v>1150</v>
      </c>
      <c r="H59" s="3">
        <f t="shared" si="43"/>
        <v>5750</v>
      </c>
      <c r="I59" s="16">
        <v>0.2</v>
      </c>
      <c r="J59" s="3">
        <f t="shared" si="44"/>
        <v>920</v>
      </c>
      <c r="K59" s="3">
        <f t="shared" si="45"/>
        <v>230</v>
      </c>
      <c r="L59" s="3">
        <f t="shared" si="46"/>
        <v>1150</v>
      </c>
      <c r="M59" s="16">
        <v>0.2</v>
      </c>
      <c r="N59" s="19">
        <f t="shared" si="47"/>
        <v>920</v>
      </c>
      <c r="O59" s="8">
        <f t="shared" si="48"/>
        <v>230</v>
      </c>
      <c r="P59" s="17">
        <f t="shared" si="49"/>
        <v>1150</v>
      </c>
      <c r="Q59" s="16">
        <v>0</v>
      </c>
      <c r="R59" s="3">
        <f t="shared" si="50"/>
        <v>0</v>
      </c>
      <c r="S59" s="3">
        <f t="shared" si="51"/>
        <v>0</v>
      </c>
      <c r="T59" s="17">
        <f t="shared" si="52"/>
        <v>0</v>
      </c>
      <c r="U59" s="16">
        <v>0</v>
      </c>
      <c r="V59" s="8">
        <f t="shared" si="53"/>
        <v>0</v>
      </c>
      <c r="W59" s="3">
        <f t="shared" si="54"/>
        <v>0</v>
      </c>
      <c r="X59" s="17">
        <f t="shared" si="55"/>
        <v>0</v>
      </c>
      <c r="Y59" s="16">
        <v>0.6</v>
      </c>
      <c r="Z59" s="3">
        <f t="shared" si="56"/>
        <v>2760</v>
      </c>
      <c r="AA59" s="3">
        <f t="shared" si="57"/>
        <v>690</v>
      </c>
      <c r="AB59" s="17">
        <f t="shared" si="58"/>
        <v>3450</v>
      </c>
      <c r="AC59" s="16">
        <f t="shared" si="59"/>
        <v>1</v>
      </c>
      <c r="AD59" s="8">
        <f t="shared" si="17"/>
        <v>4600</v>
      </c>
      <c r="AE59" s="3">
        <f t="shared" si="18"/>
        <v>1150</v>
      </c>
      <c r="AF59" s="17">
        <f t="shared" si="60"/>
        <v>5750</v>
      </c>
    </row>
    <row r="60" spans="1:32" ht="15">
      <c r="A60">
        <v>57</v>
      </c>
      <c r="B60" t="s">
        <v>68</v>
      </c>
      <c r="C60" t="s">
        <v>92</v>
      </c>
      <c r="D60" t="s">
        <v>21</v>
      </c>
      <c r="E60" s="3">
        <v>300725.03</v>
      </c>
      <c r="F60" s="4">
        <v>0.25</v>
      </c>
      <c r="G60" s="3">
        <f t="shared" si="42"/>
        <v>75181.2575</v>
      </c>
      <c r="H60" s="3">
        <f t="shared" si="43"/>
        <v>375906.28750000003</v>
      </c>
      <c r="I60" s="16">
        <v>0.6</v>
      </c>
      <c r="J60" s="3">
        <f t="shared" si="44"/>
        <v>180435.018</v>
      </c>
      <c r="K60" s="3">
        <f t="shared" si="45"/>
        <v>45108.7545</v>
      </c>
      <c r="L60" s="3">
        <f t="shared" si="46"/>
        <v>225543.77250000002</v>
      </c>
      <c r="M60" s="16">
        <v>0.4</v>
      </c>
      <c r="N60" s="19">
        <f t="shared" si="47"/>
        <v>120290.01200000002</v>
      </c>
      <c r="O60" s="8">
        <f t="shared" si="48"/>
        <v>30072.503000000004</v>
      </c>
      <c r="P60" s="17">
        <f t="shared" si="49"/>
        <v>150362.515</v>
      </c>
      <c r="Q60" s="16">
        <v>0</v>
      </c>
      <c r="R60" s="3">
        <f t="shared" si="50"/>
        <v>0</v>
      </c>
      <c r="S60" s="3">
        <f t="shared" si="51"/>
        <v>0</v>
      </c>
      <c r="T60" s="17">
        <f t="shared" si="52"/>
        <v>0</v>
      </c>
      <c r="U60" s="16">
        <v>0</v>
      </c>
      <c r="V60" s="8">
        <f t="shared" si="53"/>
        <v>0</v>
      </c>
      <c r="W60" s="3">
        <f t="shared" si="54"/>
        <v>0</v>
      </c>
      <c r="X60" s="17">
        <f t="shared" si="55"/>
        <v>0</v>
      </c>
      <c r="Y60" s="16">
        <v>0</v>
      </c>
      <c r="Z60" s="3">
        <f t="shared" si="56"/>
        <v>0</v>
      </c>
      <c r="AA60" s="3">
        <f t="shared" si="57"/>
        <v>0</v>
      </c>
      <c r="AB60" s="17">
        <f t="shared" si="58"/>
        <v>0</v>
      </c>
      <c r="AC60" s="16">
        <f t="shared" si="59"/>
        <v>1</v>
      </c>
      <c r="AD60" s="8">
        <f t="shared" si="17"/>
        <v>300725.03</v>
      </c>
      <c r="AE60" s="3">
        <f t="shared" si="18"/>
        <v>75181.2575</v>
      </c>
      <c r="AF60" s="17">
        <f t="shared" si="60"/>
        <v>375906.28750000003</v>
      </c>
    </row>
    <row r="61" spans="1:32" ht="15">
      <c r="A61">
        <v>58</v>
      </c>
      <c r="B61" t="s">
        <v>68</v>
      </c>
      <c r="C61" t="s">
        <v>93</v>
      </c>
      <c r="D61" t="s">
        <v>21</v>
      </c>
      <c r="E61" s="3">
        <v>36000</v>
      </c>
      <c r="F61" s="4">
        <v>0.25</v>
      </c>
      <c r="G61" s="3">
        <f t="shared" si="42"/>
        <v>9000</v>
      </c>
      <c r="H61" s="3">
        <f t="shared" si="43"/>
        <v>45000</v>
      </c>
      <c r="I61" s="16">
        <v>0.4</v>
      </c>
      <c r="J61" s="3">
        <f t="shared" si="44"/>
        <v>14400</v>
      </c>
      <c r="K61" s="3">
        <f t="shared" si="45"/>
        <v>3600</v>
      </c>
      <c r="L61" s="3">
        <f t="shared" si="46"/>
        <v>18000</v>
      </c>
      <c r="M61" s="16">
        <v>0.4</v>
      </c>
      <c r="N61" s="19">
        <f t="shared" si="47"/>
        <v>14400</v>
      </c>
      <c r="O61" s="8">
        <f t="shared" si="48"/>
        <v>3600</v>
      </c>
      <c r="P61" s="17">
        <f t="shared" si="49"/>
        <v>18000</v>
      </c>
      <c r="Q61" s="16">
        <v>0.2</v>
      </c>
      <c r="R61" s="3">
        <f t="shared" si="50"/>
        <v>7200</v>
      </c>
      <c r="S61" s="3">
        <f t="shared" si="51"/>
        <v>1800</v>
      </c>
      <c r="T61" s="17">
        <f t="shared" si="52"/>
        <v>9000</v>
      </c>
      <c r="U61" s="16">
        <v>0</v>
      </c>
      <c r="V61" s="8">
        <f t="shared" si="53"/>
        <v>0</v>
      </c>
      <c r="W61" s="3">
        <f t="shared" si="54"/>
        <v>0</v>
      </c>
      <c r="X61" s="17">
        <f t="shared" si="55"/>
        <v>0</v>
      </c>
      <c r="Y61" s="16">
        <v>0</v>
      </c>
      <c r="Z61" s="3">
        <f t="shared" si="56"/>
        <v>0</v>
      </c>
      <c r="AA61" s="3">
        <f t="shared" si="57"/>
        <v>0</v>
      </c>
      <c r="AB61" s="17">
        <f t="shared" si="58"/>
        <v>0</v>
      </c>
      <c r="AC61" s="16">
        <f t="shared" si="59"/>
        <v>1</v>
      </c>
      <c r="AD61" s="8">
        <f t="shared" si="17"/>
        <v>36000</v>
      </c>
      <c r="AE61" s="3">
        <f t="shared" si="18"/>
        <v>9000</v>
      </c>
      <c r="AF61" s="17">
        <f t="shared" si="60"/>
        <v>45000</v>
      </c>
    </row>
    <row r="62" spans="1:32" ht="15">
      <c r="A62">
        <v>59</v>
      </c>
      <c r="B62" t="s">
        <v>68</v>
      </c>
      <c r="C62" s="36" t="s">
        <v>94</v>
      </c>
      <c r="D62" t="s">
        <v>21</v>
      </c>
      <c r="E62" s="3">
        <v>149801</v>
      </c>
      <c r="F62" s="4">
        <v>0.25</v>
      </c>
      <c r="G62" s="3">
        <f t="shared" si="42"/>
        <v>37450.25</v>
      </c>
      <c r="H62" s="3">
        <f t="shared" si="43"/>
        <v>187251.25</v>
      </c>
      <c r="I62" s="16">
        <v>0</v>
      </c>
      <c r="J62" s="3">
        <f t="shared" si="44"/>
        <v>0</v>
      </c>
      <c r="K62" s="3">
        <f t="shared" si="45"/>
        <v>0</v>
      </c>
      <c r="L62" s="3">
        <f t="shared" si="46"/>
        <v>0</v>
      </c>
      <c r="M62" s="16">
        <v>0</v>
      </c>
      <c r="N62" s="19">
        <f t="shared" si="47"/>
        <v>0</v>
      </c>
      <c r="O62" s="8">
        <f t="shared" si="48"/>
        <v>0</v>
      </c>
      <c r="P62" s="17">
        <f t="shared" si="49"/>
        <v>0</v>
      </c>
      <c r="Q62" s="16">
        <v>0</v>
      </c>
      <c r="R62" s="3">
        <f t="shared" si="50"/>
        <v>0</v>
      </c>
      <c r="S62" s="3">
        <f t="shared" si="51"/>
        <v>0</v>
      </c>
      <c r="T62" s="17">
        <f t="shared" si="52"/>
        <v>0</v>
      </c>
      <c r="U62" s="16">
        <v>0</v>
      </c>
      <c r="V62" s="8">
        <f t="shared" si="53"/>
        <v>0</v>
      </c>
      <c r="W62" s="3">
        <f t="shared" si="54"/>
        <v>0</v>
      </c>
      <c r="X62" s="17">
        <f t="shared" si="55"/>
        <v>0</v>
      </c>
      <c r="Y62" s="16">
        <v>1</v>
      </c>
      <c r="Z62" s="3">
        <f t="shared" si="56"/>
        <v>149801</v>
      </c>
      <c r="AA62" s="3">
        <f t="shared" si="57"/>
        <v>37450.25</v>
      </c>
      <c r="AB62" s="17">
        <f t="shared" si="58"/>
        <v>187251.25</v>
      </c>
      <c r="AC62" s="16">
        <f t="shared" si="59"/>
        <v>1</v>
      </c>
      <c r="AD62" s="8">
        <f t="shared" si="17"/>
        <v>149801</v>
      </c>
      <c r="AE62" s="3">
        <f t="shared" si="18"/>
        <v>37450.25</v>
      </c>
      <c r="AF62" s="17">
        <f t="shared" si="60"/>
        <v>187251.25</v>
      </c>
    </row>
    <row r="63" spans="1:32" ht="15">
      <c r="A63">
        <v>60</v>
      </c>
      <c r="B63" t="s">
        <v>68</v>
      </c>
      <c r="C63" t="s">
        <v>95</v>
      </c>
      <c r="D63" t="s">
        <v>21</v>
      </c>
      <c r="E63" s="3">
        <v>151001.2</v>
      </c>
      <c r="F63" s="4">
        <v>0.25</v>
      </c>
      <c r="G63" s="3">
        <f>E63*F63</f>
        <v>37750.3</v>
      </c>
      <c r="H63" s="3">
        <f t="shared" si="43"/>
        <v>188751.5</v>
      </c>
      <c r="I63" s="16">
        <v>0.5</v>
      </c>
      <c r="J63" s="3">
        <f t="shared" si="44"/>
        <v>75500.6</v>
      </c>
      <c r="K63" s="3">
        <f t="shared" si="45"/>
        <v>18875.15</v>
      </c>
      <c r="L63" s="3">
        <f t="shared" si="46"/>
        <v>94375.75</v>
      </c>
      <c r="M63" s="16">
        <v>0.5</v>
      </c>
      <c r="N63" s="19">
        <f t="shared" si="47"/>
        <v>75500.6</v>
      </c>
      <c r="O63" s="8">
        <f t="shared" si="48"/>
        <v>18875.15</v>
      </c>
      <c r="P63" s="17">
        <f t="shared" si="49"/>
        <v>94375.75</v>
      </c>
      <c r="Q63" s="16">
        <v>0</v>
      </c>
      <c r="R63" s="3">
        <f t="shared" si="50"/>
        <v>0</v>
      </c>
      <c r="S63" s="3">
        <f t="shared" si="51"/>
        <v>0</v>
      </c>
      <c r="T63" s="17">
        <f t="shared" si="52"/>
        <v>0</v>
      </c>
      <c r="U63" s="16">
        <v>0</v>
      </c>
      <c r="V63" s="8">
        <f t="shared" si="53"/>
        <v>0</v>
      </c>
      <c r="W63" s="3">
        <f t="shared" si="54"/>
        <v>0</v>
      </c>
      <c r="X63" s="17">
        <f t="shared" si="55"/>
        <v>0</v>
      </c>
      <c r="Y63" s="16">
        <v>0</v>
      </c>
      <c r="Z63" s="3">
        <f t="shared" si="56"/>
        <v>0</v>
      </c>
      <c r="AA63" s="3">
        <f t="shared" si="57"/>
        <v>0</v>
      </c>
      <c r="AB63" s="17">
        <f t="shared" si="58"/>
        <v>0</v>
      </c>
      <c r="AC63" s="16">
        <f t="shared" si="59"/>
        <v>1</v>
      </c>
      <c r="AD63" s="8">
        <f t="shared" si="17"/>
        <v>151001.2</v>
      </c>
      <c r="AE63" s="3">
        <f t="shared" si="18"/>
        <v>37750.3</v>
      </c>
      <c r="AF63" s="17">
        <f t="shared" si="60"/>
        <v>188751.5</v>
      </c>
    </row>
    <row r="64" spans="1:32" ht="15">
      <c r="A64">
        <v>61</v>
      </c>
      <c r="B64" t="s">
        <v>42</v>
      </c>
      <c r="C64" t="s">
        <v>96</v>
      </c>
      <c r="D64" t="s">
        <v>21</v>
      </c>
      <c r="E64" s="3">
        <v>7450</v>
      </c>
      <c r="F64" s="4">
        <v>0</v>
      </c>
      <c r="G64" s="3">
        <f t="shared" si="42"/>
        <v>0</v>
      </c>
      <c r="H64" s="3">
        <f t="shared" si="43"/>
        <v>7450</v>
      </c>
      <c r="I64" s="16">
        <v>0.5</v>
      </c>
      <c r="J64" s="3">
        <f t="shared" si="44"/>
        <v>3725</v>
      </c>
      <c r="K64" s="3">
        <f t="shared" si="45"/>
        <v>0</v>
      </c>
      <c r="L64" s="3">
        <f t="shared" si="46"/>
        <v>3725</v>
      </c>
      <c r="M64" s="16">
        <v>0.5</v>
      </c>
      <c r="N64" s="19">
        <f t="shared" si="47"/>
        <v>3725</v>
      </c>
      <c r="O64" s="8">
        <f t="shared" si="48"/>
        <v>0</v>
      </c>
      <c r="P64" s="17">
        <f t="shared" si="49"/>
        <v>3725</v>
      </c>
      <c r="Q64" s="16">
        <v>0</v>
      </c>
      <c r="R64" s="3">
        <f t="shared" si="50"/>
        <v>0</v>
      </c>
      <c r="S64" s="3">
        <f t="shared" si="51"/>
        <v>0</v>
      </c>
      <c r="T64" s="17">
        <f t="shared" si="52"/>
        <v>0</v>
      </c>
      <c r="U64" s="16">
        <v>0</v>
      </c>
      <c r="V64" s="8">
        <f t="shared" si="53"/>
        <v>0</v>
      </c>
      <c r="W64" s="3">
        <f t="shared" si="54"/>
        <v>0</v>
      </c>
      <c r="X64" s="17">
        <f t="shared" si="55"/>
        <v>0</v>
      </c>
      <c r="Y64" s="16">
        <v>0</v>
      </c>
      <c r="Z64" s="3">
        <f t="shared" si="56"/>
        <v>0</v>
      </c>
      <c r="AA64" s="3">
        <f t="shared" si="57"/>
        <v>0</v>
      </c>
      <c r="AB64" s="17">
        <f t="shared" si="58"/>
        <v>0</v>
      </c>
      <c r="AC64" s="16">
        <f t="shared" si="59"/>
        <v>1</v>
      </c>
      <c r="AD64" s="8">
        <f t="shared" si="17"/>
        <v>7450</v>
      </c>
      <c r="AE64" s="3">
        <f t="shared" si="18"/>
        <v>0</v>
      </c>
      <c r="AF64" s="17">
        <f t="shared" si="60"/>
        <v>7450</v>
      </c>
    </row>
    <row r="65" spans="1:32" ht="15">
      <c r="A65">
        <v>62</v>
      </c>
      <c r="B65" t="s">
        <v>68</v>
      </c>
      <c r="C65" t="s">
        <v>97</v>
      </c>
      <c r="D65" t="s">
        <v>21</v>
      </c>
      <c r="E65" s="3">
        <v>62400</v>
      </c>
      <c r="F65" s="4">
        <v>0.25</v>
      </c>
      <c r="G65" s="3">
        <f t="shared" si="42"/>
        <v>15600</v>
      </c>
      <c r="H65" s="3">
        <f t="shared" si="43"/>
        <v>78000</v>
      </c>
      <c r="I65" s="16">
        <v>1</v>
      </c>
      <c r="J65" s="3">
        <f t="shared" si="44"/>
        <v>62400</v>
      </c>
      <c r="K65" s="3">
        <f t="shared" si="45"/>
        <v>15600</v>
      </c>
      <c r="L65" s="3">
        <f t="shared" si="46"/>
        <v>78000</v>
      </c>
      <c r="M65" s="16">
        <v>0</v>
      </c>
      <c r="N65" s="19">
        <f aca="true" t="shared" si="61" ref="N65">E65*M65</f>
        <v>0</v>
      </c>
      <c r="O65" s="8">
        <f aca="true" t="shared" si="62" ref="O65">N65*F65</f>
        <v>0</v>
      </c>
      <c r="P65" s="17">
        <f aca="true" t="shared" si="63" ref="P65">H65*M65</f>
        <v>0</v>
      </c>
      <c r="Q65" s="16">
        <v>0</v>
      </c>
      <c r="R65" s="3">
        <f aca="true" t="shared" si="64" ref="R65">E65*Q65</f>
        <v>0</v>
      </c>
      <c r="S65" s="3">
        <f aca="true" t="shared" si="65" ref="S65">R65*F65</f>
        <v>0</v>
      </c>
      <c r="T65" s="17">
        <f aca="true" t="shared" si="66" ref="T65">H65*Q65</f>
        <v>0</v>
      </c>
      <c r="U65" s="16">
        <v>0</v>
      </c>
      <c r="V65" s="8">
        <f aca="true" t="shared" si="67" ref="V65">E65*U65</f>
        <v>0</v>
      </c>
      <c r="W65" s="3">
        <f aca="true" t="shared" si="68" ref="W65">V65*F65</f>
        <v>0</v>
      </c>
      <c r="X65" s="17">
        <f aca="true" t="shared" si="69" ref="X65">H65*U65</f>
        <v>0</v>
      </c>
      <c r="Y65" s="16">
        <v>0</v>
      </c>
      <c r="Z65" s="3">
        <f aca="true" t="shared" si="70" ref="Z65">E65*Y65</f>
        <v>0</v>
      </c>
      <c r="AA65" s="3">
        <f aca="true" t="shared" si="71" ref="AA65">Z65*F65</f>
        <v>0</v>
      </c>
      <c r="AB65" s="17">
        <f aca="true" t="shared" si="72" ref="AB65">H65*Y65</f>
        <v>0</v>
      </c>
      <c r="AC65" s="16">
        <f aca="true" t="shared" si="73" ref="AC65">I65+M65+Q65+U65+Y65</f>
        <v>1</v>
      </c>
      <c r="AD65" s="8">
        <f aca="true" t="shared" si="74" ref="AD65">J65+N65+R65+V65+Z65</f>
        <v>62400</v>
      </c>
      <c r="AE65" s="3">
        <f aca="true" t="shared" si="75" ref="AE65">K65+O65+S65+W65+AA65</f>
        <v>15600</v>
      </c>
      <c r="AF65" s="17">
        <f aca="true" t="shared" si="76" ref="AF65">L65+P65+T65+X65+AB65</f>
        <v>78000</v>
      </c>
    </row>
    <row r="66" spans="1:32" ht="15">
      <c r="A66">
        <v>63</v>
      </c>
      <c r="B66" t="s">
        <v>68</v>
      </c>
      <c r="C66" t="s">
        <v>98</v>
      </c>
      <c r="D66" t="s">
        <v>21</v>
      </c>
      <c r="E66" s="3">
        <f>1513392-(1513392/5)</f>
        <v>1210713.6</v>
      </c>
      <c r="F66" s="4">
        <v>0.25</v>
      </c>
      <c r="G66" s="3">
        <f t="shared" si="42"/>
        <v>302678.4</v>
      </c>
      <c r="H66" s="3">
        <f t="shared" si="43"/>
        <v>1513392</v>
      </c>
      <c r="I66" s="16">
        <v>0.5</v>
      </c>
      <c r="J66" s="3">
        <f t="shared" si="44"/>
        <v>605356.8</v>
      </c>
      <c r="K66" s="3">
        <f t="shared" si="45"/>
        <v>151339.2</v>
      </c>
      <c r="L66" s="3">
        <f t="shared" si="46"/>
        <v>756696</v>
      </c>
      <c r="M66" s="16">
        <v>0.45</v>
      </c>
      <c r="N66" s="19">
        <f t="shared" si="47"/>
        <v>544821.1200000001</v>
      </c>
      <c r="O66" s="8">
        <f t="shared" si="48"/>
        <v>136205.28000000003</v>
      </c>
      <c r="P66" s="17">
        <f t="shared" si="49"/>
        <v>681026.4</v>
      </c>
      <c r="Q66" s="16">
        <v>0</v>
      </c>
      <c r="R66" s="3">
        <f t="shared" si="50"/>
        <v>0</v>
      </c>
      <c r="S66" s="3">
        <f t="shared" si="51"/>
        <v>0</v>
      </c>
      <c r="T66" s="17">
        <f t="shared" si="52"/>
        <v>0</v>
      </c>
      <c r="U66" s="16">
        <v>0</v>
      </c>
      <c r="V66" s="8">
        <f t="shared" si="53"/>
        <v>0</v>
      </c>
      <c r="W66" s="3">
        <f t="shared" si="54"/>
        <v>0</v>
      </c>
      <c r="X66" s="17">
        <f t="shared" si="55"/>
        <v>0</v>
      </c>
      <c r="Y66" s="16">
        <v>0.05</v>
      </c>
      <c r="Z66" s="3">
        <f t="shared" si="56"/>
        <v>60535.68000000001</v>
      </c>
      <c r="AA66" s="3">
        <f t="shared" si="57"/>
        <v>15133.920000000002</v>
      </c>
      <c r="AB66" s="17">
        <f t="shared" si="58"/>
        <v>75669.6</v>
      </c>
      <c r="AC66" s="16">
        <f t="shared" si="59"/>
        <v>1</v>
      </c>
      <c r="AD66" s="8">
        <f aca="true" t="shared" si="77" ref="AD66:AD104">J66+N66+R66+V66+Z66</f>
        <v>1210713.6</v>
      </c>
      <c r="AE66" s="3">
        <f aca="true" t="shared" si="78" ref="AE66:AE104">K66+O66+S66+W66+AA66</f>
        <v>302678.4</v>
      </c>
      <c r="AF66" s="17">
        <f t="shared" si="60"/>
        <v>1513392</v>
      </c>
    </row>
    <row r="67" spans="1:32" ht="15">
      <c r="A67">
        <v>64</v>
      </c>
      <c r="B67" t="s">
        <v>68</v>
      </c>
      <c r="C67" t="s">
        <v>99</v>
      </c>
      <c r="D67" t="s">
        <v>21</v>
      </c>
      <c r="E67" s="3">
        <v>133369</v>
      </c>
      <c r="F67" s="4">
        <v>0.25</v>
      </c>
      <c r="G67" s="3">
        <f t="shared" si="42"/>
        <v>33342.25</v>
      </c>
      <c r="H67" s="3">
        <f t="shared" si="43"/>
        <v>166711.25</v>
      </c>
      <c r="I67" s="16">
        <v>0.7</v>
      </c>
      <c r="J67" s="3">
        <f t="shared" si="44"/>
        <v>93358.29999999999</v>
      </c>
      <c r="K67" s="3">
        <f t="shared" si="45"/>
        <v>23339.574999999997</v>
      </c>
      <c r="L67" s="3">
        <f t="shared" si="46"/>
        <v>116697.87499999999</v>
      </c>
      <c r="M67" s="16">
        <v>0.3</v>
      </c>
      <c r="N67" s="19">
        <f t="shared" si="47"/>
        <v>40010.7</v>
      </c>
      <c r="O67" s="8">
        <f t="shared" si="48"/>
        <v>10002.675</v>
      </c>
      <c r="P67" s="17">
        <f t="shared" si="49"/>
        <v>50013.375</v>
      </c>
      <c r="Q67" s="16">
        <v>0</v>
      </c>
      <c r="R67" s="3">
        <f t="shared" si="50"/>
        <v>0</v>
      </c>
      <c r="S67" s="3">
        <f t="shared" si="51"/>
        <v>0</v>
      </c>
      <c r="T67" s="17">
        <f t="shared" si="52"/>
        <v>0</v>
      </c>
      <c r="U67" s="16">
        <v>0</v>
      </c>
      <c r="V67" s="8">
        <f t="shared" si="53"/>
        <v>0</v>
      </c>
      <c r="W67" s="3">
        <f t="shared" si="54"/>
        <v>0</v>
      </c>
      <c r="X67" s="17">
        <f t="shared" si="55"/>
        <v>0</v>
      </c>
      <c r="Y67" s="16">
        <v>0</v>
      </c>
      <c r="Z67" s="3">
        <f t="shared" si="56"/>
        <v>0</v>
      </c>
      <c r="AA67" s="3">
        <f t="shared" si="57"/>
        <v>0</v>
      </c>
      <c r="AB67" s="17">
        <f t="shared" si="58"/>
        <v>0</v>
      </c>
      <c r="AC67" s="16">
        <f t="shared" si="59"/>
        <v>1</v>
      </c>
      <c r="AD67" s="8">
        <f t="shared" si="77"/>
        <v>133369</v>
      </c>
      <c r="AE67" s="3">
        <f t="shared" si="78"/>
        <v>33342.25</v>
      </c>
      <c r="AF67" s="17">
        <f t="shared" si="60"/>
        <v>166711.25</v>
      </c>
    </row>
    <row r="68" spans="1:32" ht="15">
      <c r="A68">
        <v>65</v>
      </c>
      <c r="B68" t="s">
        <v>68</v>
      </c>
      <c r="C68" t="s">
        <v>100</v>
      </c>
      <c r="D68" t="s">
        <v>21</v>
      </c>
      <c r="E68" s="3">
        <v>55162.52</v>
      </c>
      <c r="F68" s="4">
        <v>0.25</v>
      </c>
      <c r="G68" s="3">
        <f t="shared" si="42"/>
        <v>13790.63</v>
      </c>
      <c r="H68" s="3">
        <f t="shared" si="43"/>
        <v>68953.15</v>
      </c>
      <c r="I68" s="16">
        <v>0</v>
      </c>
      <c r="J68" s="3">
        <f t="shared" si="44"/>
        <v>0</v>
      </c>
      <c r="K68" s="3">
        <f t="shared" si="45"/>
        <v>0</v>
      </c>
      <c r="L68" s="3">
        <f t="shared" si="46"/>
        <v>0</v>
      </c>
      <c r="M68" s="16">
        <v>0</v>
      </c>
      <c r="N68" s="19">
        <f t="shared" si="47"/>
        <v>0</v>
      </c>
      <c r="O68" s="8">
        <f t="shared" si="48"/>
        <v>0</v>
      </c>
      <c r="P68" s="17">
        <f t="shared" si="49"/>
        <v>0</v>
      </c>
      <c r="Q68" s="16">
        <v>0</v>
      </c>
      <c r="R68" s="3">
        <f t="shared" si="50"/>
        <v>0</v>
      </c>
      <c r="S68" s="3">
        <f t="shared" si="51"/>
        <v>0</v>
      </c>
      <c r="T68" s="17">
        <f t="shared" si="52"/>
        <v>0</v>
      </c>
      <c r="U68" s="16">
        <v>1</v>
      </c>
      <c r="V68" s="8">
        <f t="shared" si="53"/>
        <v>55162.52</v>
      </c>
      <c r="W68" s="3">
        <f t="shared" si="54"/>
        <v>13790.63</v>
      </c>
      <c r="X68" s="17">
        <f t="shared" si="55"/>
        <v>68953.15</v>
      </c>
      <c r="Y68" s="16">
        <v>0</v>
      </c>
      <c r="Z68" s="3">
        <f t="shared" si="56"/>
        <v>0</v>
      </c>
      <c r="AA68" s="3">
        <f t="shared" si="57"/>
        <v>0</v>
      </c>
      <c r="AB68" s="17">
        <f t="shared" si="58"/>
        <v>0</v>
      </c>
      <c r="AC68" s="16">
        <f t="shared" si="59"/>
        <v>1</v>
      </c>
      <c r="AD68" s="8">
        <f t="shared" si="77"/>
        <v>55162.52</v>
      </c>
      <c r="AE68" s="3">
        <f t="shared" si="78"/>
        <v>13790.63</v>
      </c>
      <c r="AF68" s="17">
        <f t="shared" si="60"/>
        <v>68953.15</v>
      </c>
    </row>
    <row r="69" spans="1:32" ht="15">
      <c r="A69">
        <v>66</v>
      </c>
      <c r="B69" t="s">
        <v>68</v>
      </c>
      <c r="C69" t="s">
        <v>101</v>
      </c>
      <c r="D69" t="s">
        <v>21</v>
      </c>
      <c r="E69" s="3">
        <v>16780</v>
      </c>
      <c r="F69" s="4">
        <v>0.25</v>
      </c>
      <c r="G69" s="3">
        <f t="shared" si="42"/>
        <v>4195</v>
      </c>
      <c r="H69" s="3">
        <f t="shared" si="43"/>
        <v>20975</v>
      </c>
      <c r="I69" s="16">
        <v>1</v>
      </c>
      <c r="J69" s="3">
        <f t="shared" si="44"/>
        <v>16780</v>
      </c>
      <c r="K69" s="3">
        <f t="shared" si="45"/>
        <v>4195</v>
      </c>
      <c r="L69" s="3">
        <f t="shared" si="46"/>
        <v>20975</v>
      </c>
      <c r="M69" s="16">
        <v>0</v>
      </c>
      <c r="N69" s="19">
        <f t="shared" si="47"/>
        <v>0</v>
      </c>
      <c r="O69" s="8">
        <f t="shared" si="48"/>
        <v>0</v>
      </c>
      <c r="P69" s="17">
        <f t="shared" si="49"/>
        <v>0</v>
      </c>
      <c r="Q69" s="16">
        <v>0</v>
      </c>
      <c r="R69" s="3">
        <f t="shared" si="50"/>
        <v>0</v>
      </c>
      <c r="S69" s="3">
        <f t="shared" si="51"/>
        <v>0</v>
      </c>
      <c r="T69" s="17">
        <f t="shared" si="52"/>
        <v>0</v>
      </c>
      <c r="U69" s="16">
        <v>0</v>
      </c>
      <c r="V69" s="8">
        <f t="shared" si="53"/>
        <v>0</v>
      </c>
      <c r="W69" s="3">
        <f t="shared" si="54"/>
        <v>0</v>
      </c>
      <c r="X69" s="17">
        <f t="shared" si="55"/>
        <v>0</v>
      </c>
      <c r="Y69" s="16">
        <v>0</v>
      </c>
      <c r="Z69" s="3">
        <f t="shared" si="56"/>
        <v>0</v>
      </c>
      <c r="AA69" s="3">
        <f t="shared" si="57"/>
        <v>0</v>
      </c>
      <c r="AB69" s="17">
        <f t="shared" si="58"/>
        <v>0</v>
      </c>
      <c r="AC69" s="16">
        <f t="shared" si="59"/>
        <v>1</v>
      </c>
      <c r="AD69" s="8">
        <f t="shared" si="77"/>
        <v>16780</v>
      </c>
      <c r="AE69" s="3">
        <f t="shared" si="78"/>
        <v>4195</v>
      </c>
      <c r="AF69" s="17">
        <f t="shared" si="60"/>
        <v>20975</v>
      </c>
    </row>
    <row r="70" spans="1:32" ht="15">
      <c r="A70">
        <v>67</v>
      </c>
      <c r="B70" t="s">
        <v>68</v>
      </c>
      <c r="C70" t="s">
        <v>102</v>
      </c>
      <c r="D70" t="s">
        <v>21</v>
      </c>
      <c r="E70" s="3">
        <v>103675.8</v>
      </c>
      <c r="F70" s="4">
        <v>0.25</v>
      </c>
      <c r="G70" s="3">
        <f t="shared" si="42"/>
        <v>25918.95</v>
      </c>
      <c r="H70" s="3">
        <f t="shared" si="43"/>
        <v>129594.75</v>
      </c>
      <c r="I70" s="16">
        <v>1</v>
      </c>
      <c r="J70" s="3">
        <f t="shared" si="44"/>
        <v>103675.8</v>
      </c>
      <c r="K70" s="3">
        <f t="shared" si="45"/>
        <v>25918.95</v>
      </c>
      <c r="L70" s="3">
        <f t="shared" si="46"/>
        <v>129594.75</v>
      </c>
      <c r="M70" s="16">
        <v>0</v>
      </c>
      <c r="N70" s="19">
        <f t="shared" si="47"/>
        <v>0</v>
      </c>
      <c r="O70" s="8">
        <f t="shared" si="48"/>
        <v>0</v>
      </c>
      <c r="P70" s="17">
        <f t="shared" si="49"/>
        <v>0</v>
      </c>
      <c r="Q70" s="16">
        <v>0</v>
      </c>
      <c r="R70" s="3">
        <f t="shared" si="50"/>
        <v>0</v>
      </c>
      <c r="S70" s="3">
        <f t="shared" si="51"/>
        <v>0</v>
      </c>
      <c r="T70" s="17">
        <f t="shared" si="52"/>
        <v>0</v>
      </c>
      <c r="U70" s="16">
        <v>0</v>
      </c>
      <c r="V70" s="8">
        <f t="shared" si="53"/>
        <v>0</v>
      </c>
      <c r="W70" s="3">
        <f t="shared" si="54"/>
        <v>0</v>
      </c>
      <c r="X70" s="17">
        <f t="shared" si="55"/>
        <v>0</v>
      </c>
      <c r="Y70" s="16">
        <v>0</v>
      </c>
      <c r="Z70" s="3">
        <f t="shared" si="56"/>
        <v>0</v>
      </c>
      <c r="AA70" s="3">
        <f t="shared" si="57"/>
        <v>0</v>
      </c>
      <c r="AB70" s="17">
        <f t="shared" si="58"/>
        <v>0</v>
      </c>
      <c r="AC70" s="16">
        <f t="shared" si="59"/>
        <v>1</v>
      </c>
      <c r="AD70" s="8">
        <f t="shared" si="77"/>
        <v>103675.8</v>
      </c>
      <c r="AE70" s="3">
        <f t="shared" si="78"/>
        <v>25918.95</v>
      </c>
      <c r="AF70" s="17">
        <f t="shared" si="60"/>
        <v>129594.75</v>
      </c>
    </row>
    <row r="71" spans="1:32" ht="15">
      <c r="A71">
        <v>68</v>
      </c>
      <c r="B71" t="s">
        <v>68</v>
      </c>
      <c r="C71" t="s">
        <v>103</v>
      </c>
      <c r="D71" t="s">
        <v>21</v>
      </c>
      <c r="E71" s="3">
        <v>61802.5</v>
      </c>
      <c r="F71" s="4">
        <v>0.25</v>
      </c>
      <c r="G71" s="3">
        <f t="shared" si="42"/>
        <v>15450.625</v>
      </c>
      <c r="H71" s="3">
        <f t="shared" si="43"/>
        <v>77253.125</v>
      </c>
      <c r="I71" s="16">
        <v>1</v>
      </c>
      <c r="J71" s="3">
        <f t="shared" si="44"/>
        <v>61802.5</v>
      </c>
      <c r="K71" s="3">
        <f t="shared" si="45"/>
        <v>15450.625</v>
      </c>
      <c r="L71" s="3">
        <f t="shared" si="46"/>
        <v>77253.125</v>
      </c>
      <c r="M71" s="16">
        <v>0</v>
      </c>
      <c r="N71" s="19">
        <f t="shared" si="47"/>
        <v>0</v>
      </c>
      <c r="O71" s="8">
        <f t="shared" si="48"/>
        <v>0</v>
      </c>
      <c r="P71" s="17">
        <f t="shared" si="49"/>
        <v>0</v>
      </c>
      <c r="Q71" s="16">
        <v>0</v>
      </c>
      <c r="R71" s="3">
        <f t="shared" si="50"/>
        <v>0</v>
      </c>
      <c r="S71" s="3">
        <f t="shared" si="51"/>
        <v>0</v>
      </c>
      <c r="T71" s="17">
        <f t="shared" si="52"/>
        <v>0</v>
      </c>
      <c r="U71" s="16">
        <v>0</v>
      </c>
      <c r="V71" s="8">
        <f t="shared" si="53"/>
        <v>0</v>
      </c>
      <c r="W71" s="3">
        <f t="shared" si="54"/>
        <v>0</v>
      </c>
      <c r="X71" s="17">
        <f t="shared" si="55"/>
        <v>0</v>
      </c>
      <c r="Y71" s="16">
        <v>0</v>
      </c>
      <c r="Z71" s="3">
        <f t="shared" si="56"/>
        <v>0</v>
      </c>
      <c r="AA71" s="3">
        <f t="shared" si="57"/>
        <v>0</v>
      </c>
      <c r="AB71" s="17">
        <f t="shared" si="58"/>
        <v>0</v>
      </c>
      <c r="AC71" s="16">
        <f t="shared" si="59"/>
        <v>1</v>
      </c>
      <c r="AD71" s="8">
        <f t="shared" si="77"/>
        <v>61802.5</v>
      </c>
      <c r="AE71" s="3">
        <f t="shared" si="78"/>
        <v>15450.625</v>
      </c>
      <c r="AF71" s="17">
        <f t="shared" si="60"/>
        <v>77253.125</v>
      </c>
    </row>
    <row r="72" spans="1:32" ht="15">
      <c r="A72">
        <v>69</v>
      </c>
      <c r="B72" t="s">
        <v>68</v>
      </c>
      <c r="C72" t="s">
        <v>104</v>
      </c>
      <c r="D72" t="s">
        <v>21</v>
      </c>
      <c r="E72" s="3">
        <v>65653</v>
      </c>
      <c r="F72" s="4">
        <v>0.25</v>
      </c>
      <c r="G72" s="3">
        <f t="shared" si="42"/>
        <v>16413.25</v>
      </c>
      <c r="H72" s="3">
        <f t="shared" si="43"/>
        <v>82066.25</v>
      </c>
      <c r="I72" s="16">
        <v>0</v>
      </c>
      <c r="J72" s="3">
        <f t="shared" si="44"/>
        <v>0</v>
      </c>
      <c r="K72" s="3">
        <f t="shared" si="45"/>
        <v>0</v>
      </c>
      <c r="L72" s="3">
        <f t="shared" si="46"/>
        <v>0</v>
      </c>
      <c r="M72" s="16">
        <v>1</v>
      </c>
      <c r="N72" s="19">
        <f t="shared" si="47"/>
        <v>65653</v>
      </c>
      <c r="O72" s="8">
        <f t="shared" si="48"/>
        <v>16413.25</v>
      </c>
      <c r="P72" s="17">
        <f t="shared" si="49"/>
        <v>82066.25</v>
      </c>
      <c r="Q72" s="16">
        <v>0</v>
      </c>
      <c r="R72" s="3">
        <f t="shared" si="50"/>
        <v>0</v>
      </c>
      <c r="S72" s="3">
        <f t="shared" si="51"/>
        <v>0</v>
      </c>
      <c r="T72" s="17">
        <f t="shared" si="52"/>
        <v>0</v>
      </c>
      <c r="U72" s="16">
        <v>0</v>
      </c>
      <c r="V72" s="8">
        <f t="shared" si="53"/>
        <v>0</v>
      </c>
      <c r="W72" s="3">
        <f t="shared" si="54"/>
        <v>0</v>
      </c>
      <c r="X72" s="17">
        <f t="shared" si="55"/>
        <v>0</v>
      </c>
      <c r="Y72" s="16">
        <v>0</v>
      </c>
      <c r="Z72" s="3">
        <f t="shared" si="56"/>
        <v>0</v>
      </c>
      <c r="AA72" s="3">
        <f t="shared" si="57"/>
        <v>0</v>
      </c>
      <c r="AB72" s="17">
        <f t="shared" si="58"/>
        <v>0</v>
      </c>
      <c r="AC72" s="16">
        <f t="shared" si="59"/>
        <v>1</v>
      </c>
      <c r="AD72" s="8">
        <f t="shared" si="77"/>
        <v>65653</v>
      </c>
      <c r="AE72" s="3">
        <f t="shared" si="78"/>
        <v>16413.25</v>
      </c>
      <c r="AF72" s="17">
        <f t="shared" si="60"/>
        <v>82066.25</v>
      </c>
    </row>
    <row r="73" spans="1:32" ht="15">
      <c r="A73">
        <v>70</v>
      </c>
      <c r="B73" t="s">
        <v>68</v>
      </c>
      <c r="C73" t="s">
        <v>105</v>
      </c>
      <c r="D73" t="s">
        <v>21</v>
      </c>
      <c r="E73" s="3">
        <v>15000</v>
      </c>
      <c r="F73" s="4">
        <v>0.25</v>
      </c>
      <c r="G73" s="3">
        <f t="shared" si="42"/>
        <v>3750</v>
      </c>
      <c r="H73" s="3">
        <f t="shared" si="43"/>
        <v>18750</v>
      </c>
      <c r="I73" s="16">
        <v>0.5</v>
      </c>
      <c r="J73" s="3">
        <f t="shared" si="44"/>
        <v>7500</v>
      </c>
      <c r="K73" s="3">
        <f t="shared" si="45"/>
        <v>1875</v>
      </c>
      <c r="L73" s="3">
        <f t="shared" si="46"/>
        <v>9375</v>
      </c>
      <c r="M73" s="16">
        <v>0.5</v>
      </c>
      <c r="N73" s="19">
        <f t="shared" si="47"/>
        <v>7500</v>
      </c>
      <c r="O73" s="8">
        <f t="shared" si="48"/>
        <v>1875</v>
      </c>
      <c r="P73" s="17">
        <f t="shared" si="49"/>
        <v>9375</v>
      </c>
      <c r="Q73" s="16">
        <v>0</v>
      </c>
      <c r="R73" s="3">
        <f t="shared" si="50"/>
        <v>0</v>
      </c>
      <c r="S73" s="3">
        <f t="shared" si="51"/>
        <v>0</v>
      </c>
      <c r="T73" s="17">
        <f t="shared" si="52"/>
        <v>0</v>
      </c>
      <c r="U73" s="16">
        <v>0</v>
      </c>
      <c r="V73" s="8">
        <f t="shared" si="53"/>
        <v>0</v>
      </c>
      <c r="W73" s="3">
        <f t="shared" si="54"/>
        <v>0</v>
      </c>
      <c r="X73" s="17">
        <f t="shared" si="55"/>
        <v>0</v>
      </c>
      <c r="Y73" s="16">
        <v>0</v>
      </c>
      <c r="Z73" s="3">
        <f t="shared" si="56"/>
        <v>0</v>
      </c>
      <c r="AA73" s="3">
        <f t="shared" si="57"/>
        <v>0</v>
      </c>
      <c r="AB73" s="17">
        <f t="shared" si="58"/>
        <v>0</v>
      </c>
      <c r="AC73" s="16">
        <f t="shared" si="59"/>
        <v>1</v>
      </c>
      <c r="AD73" s="8">
        <f t="shared" si="77"/>
        <v>15000</v>
      </c>
      <c r="AE73" s="3">
        <f t="shared" si="78"/>
        <v>3750</v>
      </c>
      <c r="AF73" s="17">
        <f t="shared" si="60"/>
        <v>18750</v>
      </c>
    </row>
    <row r="74" spans="1:32" ht="15">
      <c r="A74">
        <v>71</v>
      </c>
      <c r="B74" t="s">
        <v>68</v>
      </c>
      <c r="C74" t="s">
        <v>106</v>
      </c>
      <c r="D74" t="s">
        <v>21</v>
      </c>
      <c r="E74" s="3">
        <v>19895.6</v>
      </c>
      <c r="F74" s="4">
        <v>0.25</v>
      </c>
      <c r="G74" s="3">
        <f t="shared" si="42"/>
        <v>4973.9</v>
      </c>
      <c r="H74" s="3">
        <f t="shared" si="43"/>
        <v>24869.5</v>
      </c>
      <c r="I74" s="16">
        <v>0.5</v>
      </c>
      <c r="J74" s="3">
        <f t="shared" si="44"/>
        <v>9947.8</v>
      </c>
      <c r="K74" s="3">
        <f t="shared" si="45"/>
        <v>2486.95</v>
      </c>
      <c r="L74" s="3">
        <f t="shared" si="46"/>
        <v>12434.75</v>
      </c>
      <c r="M74" s="16">
        <v>0.5</v>
      </c>
      <c r="N74" s="19">
        <f t="shared" si="47"/>
        <v>9947.8</v>
      </c>
      <c r="O74" s="8">
        <f t="shared" si="48"/>
        <v>2486.95</v>
      </c>
      <c r="P74" s="17">
        <f t="shared" si="49"/>
        <v>12434.75</v>
      </c>
      <c r="Q74" s="16">
        <v>0</v>
      </c>
      <c r="R74" s="3">
        <f t="shared" si="50"/>
        <v>0</v>
      </c>
      <c r="S74" s="3">
        <f t="shared" si="51"/>
        <v>0</v>
      </c>
      <c r="T74" s="17">
        <f t="shared" si="52"/>
        <v>0</v>
      </c>
      <c r="U74" s="16">
        <v>0</v>
      </c>
      <c r="V74" s="8">
        <f t="shared" si="53"/>
        <v>0</v>
      </c>
      <c r="W74" s="3">
        <f t="shared" si="54"/>
        <v>0</v>
      </c>
      <c r="X74" s="17">
        <f t="shared" si="55"/>
        <v>0</v>
      </c>
      <c r="Y74" s="16">
        <v>0</v>
      </c>
      <c r="Z74" s="3">
        <f t="shared" si="56"/>
        <v>0</v>
      </c>
      <c r="AA74" s="3">
        <f t="shared" si="57"/>
        <v>0</v>
      </c>
      <c r="AB74" s="17">
        <f t="shared" si="58"/>
        <v>0</v>
      </c>
      <c r="AC74" s="16">
        <f t="shared" si="59"/>
        <v>1</v>
      </c>
      <c r="AD74" s="8">
        <f t="shared" si="77"/>
        <v>19895.6</v>
      </c>
      <c r="AE74" s="3">
        <f t="shared" si="78"/>
        <v>4973.9</v>
      </c>
      <c r="AF74" s="17">
        <f t="shared" si="60"/>
        <v>24869.5</v>
      </c>
    </row>
    <row r="75" spans="1:32" ht="15">
      <c r="A75">
        <v>72</v>
      </c>
      <c r="B75" t="s">
        <v>68</v>
      </c>
      <c r="C75" t="s">
        <v>107</v>
      </c>
      <c r="D75" t="s">
        <v>21</v>
      </c>
      <c r="E75" s="3">
        <v>528.77</v>
      </c>
      <c r="F75" s="4">
        <v>0.25</v>
      </c>
      <c r="G75" s="3">
        <f t="shared" si="42"/>
        <v>132.1925</v>
      </c>
      <c r="H75" s="3">
        <f t="shared" si="43"/>
        <v>660.9625</v>
      </c>
      <c r="I75" s="16">
        <v>0.5</v>
      </c>
      <c r="J75" s="3">
        <f t="shared" si="44"/>
        <v>264.385</v>
      </c>
      <c r="K75" s="3">
        <f t="shared" si="45"/>
        <v>66.09625</v>
      </c>
      <c r="L75" s="3">
        <f t="shared" si="46"/>
        <v>330.48125</v>
      </c>
      <c r="M75" s="16">
        <v>0.5</v>
      </c>
      <c r="N75" s="19">
        <f t="shared" si="47"/>
        <v>264.385</v>
      </c>
      <c r="O75" s="8">
        <f t="shared" si="48"/>
        <v>66.09625</v>
      </c>
      <c r="P75" s="17">
        <f t="shared" si="49"/>
        <v>330.48125</v>
      </c>
      <c r="Q75" s="16">
        <v>0</v>
      </c>
      <c r="R75" s="3">
        <f t="shared" si="50"/>
        <v>0</v>
      </c>
      <c r="S75" s="3">
        <f t="shared" si="51"/>
        <v>0</v>
      </c>
      <c r="T75" s="17">
        <f t="shared" si="52"/>
        <v>0</v>
      </c>
      <c r="U75" s="16">
        <v>0</v>
      </c>
      <c r="V75" s="8">
        <f t="shared" si="53"/>
        <v>0</v>
      </c>
      <c r="W75" s="3">
        <f t="shared" si="54"/>
        <v>0</v>
      </c>
      <c r="X75" s="17">
        <f t="shared" si="55"/>
        <v>0</v>
      </c>
      <c r="Y75" s="16">
        <v>0</v>
      </c>
      <c r="Z75" s="3">
        <f t="shared" si="56"/>
        <v>0</v>
      </c>
      <c r="AA75" s="3">
        <f t="shared" si="57"/>
        <v>0</v>
      </c>
      <c r="AB75" s="17">
        <f t="shared" si="58"/>
        <v>0</v>
      </c>
      <c r="AC75" s="16">
        <f t="shared" si="59"/>
        <v>1</v>
      </c>
      <c r="AD75" s="8">
        <f t="shared" si="77"/>
        <v>528.77</v>
      </c>
      <c r="AE75" s="3">
        <f t="shared" si="78"/>
        <v>132.1925</v>
      </c>
      <c r="AF75" s="17">
        <f t="shared" si="60"/>
        <v>660.9625</v>
      </c>
    </row>
    <row r="76" spans="1:32" ht="15">
      <c r="A76">
        <v>73</v>
      </c>
      <c r="B76" t="s">
        <v>68</v>
      </c>
      <c r="C76" t="s">
        <v>108</v>
      </c>
      <c r="D76" t="s">
        <v>21</v>
      </c>
      <c r="E76" s="3">
        <v>19184</v>
      </c>
      <c r="F76" s="4">
        <v>0.25</v>
      </c>
      <c r="G76" s="3">
        <f t="shared" si="42"/>
        <v>4796</v>
      </c>
      <c r="H76" s="3">
        <f t="shared" si="43"/>
        <v>23980</v>
      </c>
      <c r="I76" s="16">
        <v>1</v>
      </c>
      <c r="J76" s="3">
        <f t="shared" si="44"/>
        <v>19184</v>
      </c>
      <c r="K76" s="3">
        <f t="shared" si="45"/>
        <v>4796</v>
      </c>
      <c r="L76" s="3">
        <f t="shared" si="46"/>
        <v>23980</v>
      </c>
      <c r="M76" s="16">
        <v>0</v>
      </c>
      <c r="N76" s="19">
        <f t="shared" si="47"/>
        <v>0</v>
      </c>
      <c r="O76" s="8">
        <f t="shared" si="48"/>
        <v>0</v>
      </c>
      <c r="P76" s="17">
        <f t="shared" si="49"/>
        <v>0</v>
      </c>
      <c r="Q76" s="16">
        <v>0</v>
      </c>
      <c r="R76" s="3">
        <f t="shared" si="50"/>
        <v>0</v>
      </c>
      <c r="S76" s="3">
        <f t="shared" si="51"/>
        <v>0</v>
      </c>
      <c r="T76" s="17">
        <f t="shared" si="52"/>
        <v>0</v>
      </c>
      <c r="U76" s="16">
        <v>0</v>
      </c>
      <c r="V76" s="8">
        <f t="shared" si="53"/>
        <v>0</v>
      </c>
      <c r="W76" s="3">
        <f t="shared" si="54"/>
        <v>0</v>
      </c>
      <c r="X76" s="17">
        <f t="shared" si="55"/>
        <v>0</v>
      </c>
      <c r="Y76" s="16">
        <v>0</v>
      </c>
      <c r="Z76" s="3">
        <f t="shared" si="56"/>
        <v>0</v>
      </c>
      <c r="AA76" s="3">
        <f t="shared" si="57"/>
        <v>0</v>
      </c>
      <c r="AB76" s="17">
        <f t="shared" si="58"/>
        <v>0</v>
      </c>
      <c r="AC76" s="16">
        <f t="shared" si="59"/>
        <v>1</v>
      </c>
      <c r="AD76" s="8">
        <f t="shared" si="77"/>
        <v>19184</v>
      </c>
      <c r="AE76" s="3">
        <f t="shared" si="78"/>
        <v>4796</v>
      </c>
      <c r="AF76" s="17">
        <f t="shared" si="60"/>
        <v>23980</v>
      </c>
    </row>
    <row r="77" spans="1:32" ht="15">
      <c r="A77">
        <v>74</v>
      </c>
      <c r="B77" t="s">
        <v>68</v>
      </c>
      <c r="C77" t="s">
        <v>109</v>
      </c>
      <c r="D77" t="s">
        <v>21</v>
      </c>
      <c r="E77" s="3">
        <v>3670</v>
      </c>
      <c r="F77" s="4">
        <v>0.25</v>
      </c>
      <c r="G77" s="3">
        <f t="shared" si="42"/>
        <v>917.5</v>
      </c>
      <c r="H77" s="3">
        <f t="shared" si="43"/>
        <v>4587.5</v>
      </c>
      <c r="I77" s="16">
        <v>1</v>
      </c>
      <c r="J77" s="3">
        <f t="shared" si="44"/>
        <v>3670</v>
      </c>
      <c r="K77" s="3">
        <f t="shared" si="45"/>
        <v>917.5</v>
      </c>
      <c r="L77" s="3">
        <f t="shared" si="46"/>
        <v>4587.5</v>
      </c>
      <c r="M77" s="16">
        <v>0</v>
      </c>
      <c r="N77" s="19">
        <f t="shared" si="47"/>
        <v>0</v>
      </c>
      <c r="O77" s="8">
        <f t="shared" si="48"/>
        <v>0</v>
      </c>
      <c r="P77" s="17">
        <f t="shared" si="49"/>
        <v>0</v>
      </c>
      <c r="Q77" s="16">
        <v>0</v>
      </c>
      <c r="R77" s="3">
        <f t="shared" si="50"/>
        <v>0</v>
      </c>
      <c r="S77" s="3">
        <f t="shared" si="51"/>
        <v>0</v>
      </c>
      <c r="T77" s="17">
        <f t="shared" si="52"/>
        <v>0</v>
      </c>
      <c r="U77" s="16">
        <v>0</v>
      </c>
      <c r="V77" s="8">
        <f t="shared" si="53"/>
        <v>0</v>
      </c>
      <c r="W77" s="3">
        <f t="shared" si="54"/>
        <v>0</v>
      </c>
      <c r="X77" s="17">
        <f t="shared" si="55"/>
        <v>0</v>
      </c>
      <c r="Y77" s="16">
        <v>0</v>
      </c>
      <c r="Z77" s="3">
        <f t="shared" si="56"/>
        <v>0</v>
      </c>
      <c r="AA77" s="3">
        <f t="shared" si="57"/>
        <v>0</v>
      </c>
      <c r="AB77" s="17">
        <f t="shared" si="58"/>
        <v>0</v>
      </c>
      <c r="AC77" s="16">
        <f t="shared" si="59"/>
        <v>1</v>
      </c>
      <c r="AD77" s="8">
        <f t="shared" si="77"/>
        <v>3670</v>
      </c>
      <c r="AE77" s="3">
        <f t="shared" si="78"/>
        <v>917.5</v>
      </c>
      <c r="AF77" s="17">
        <f t="shared" si="60"/>
        <v>4587.5</v>
      </c>
    </row>
    <row r="78" spans="1:32" ht="15">
      <c r="A78">
        <v>75</v>
      </c>
      <c r="B78" t="s">
        <v>110</v>
      </c>
      <c r="C78" t="s">
        <v>111</v>
      </c>
      <c r="D78" t="s">
        <v>21</v>
      </c>
      <c r="E78" s="3">
        <v>14500</v>
      </c>
      <c r="F78" s="4">
        <v>0.25</v>
      </c>
      <c r="G78" s="3">
        <f t="shared" si="42"/>
        <v>3625</v>
      </c>
      <c r="H78" s="3">
        <f t="shared" si="43"/>
        <v>18125</v>
      </c>
      <c r="I78" s="16">
        <v>0</v>
      </c>
      <c r="J78" s="3">
        <f t="shared" si="44"/>
        <v>0</v>
      </c>
      <c r="K78" s="3">
        <f t="shared" si="45"/>
        <v>0</v>
      </c>
      <c r="L78" s="3">
        <f t="shared" si="46"/>
        <v>0</v>
      </c>
      <c r="M78" s="16">
        <v>1</v>
      </c>
      <c r="N78" s="19">
        <f t="shared" si="47"/>
        <v>14500</v>
      </c>
      <c r="O78" s="8">
        <f t="shared" si="48"/>
        <v>3625</v>
      </c>
      <c r="P78" s="17">
        <f t="shared" si="49"/>
        <v>18125</v>
      </c>
      <c r="Q78" s="16">
        <v>0</v>
      </c>
      <c r="R78" s="3">
        <f t="shared" si="50"/>
        <v>0</v>
      </c>
      <c r="S78" s="3">
        <f t="shared" si="51"/>
        <v>0</v>
      </c>
      <c r="T78" s="17">
        <f t="shared" si="52"/>
        <v>0</v>
      </c>
      <c r="U78" s="16">
        <v>0</v>
      </c>
      <c r="V78" s="8">
        <f t="shared" si="53"/>
        <v>0</v>
      </c>
      <c r="W78" s="3">
        <f t="shared" si="54"/>
        <v>0</v>
      </c>
      <c r="X78" s="17">
        <f t="shared" si="55"/>
        <v>0</v>
      </c>
      <c r="Y78" s="16">
        <v>0</v>
      </c>
      <c r="Z78" s="3">
        <f t="shared" si="56"/>
        <v>0</v>
      </c>
      <c r="AA78" s="3">
        <f t="shared" si="57"/>
        <v>0</v>
      </c>
      <c r="AB78" s="17">
        <f t="shared" si="58"/>
        <v>0</v>
      </c>
      <c r="AC78" s="16">
        <f t="shared" si="59"/>
        <v>1</v>
      </c>
      <c r="AD78" s="8">
        <f t="shared" si="77"/>
        <v>14500</v>
      </c>
      <c r="AE78" s="3">
        <f t="shared" si="78"/>
        <v>3625</v>
      </c>
      <c r="AF78" s="17">
        <f t="shared" si="60"/>
        <v>18125</v>
      </c>
    </row>
    <row r="79" spans="1:32" ht="15">
      <c r="A79" s="1"/>
      <c r="B79" s="1"/>
      <c r="C79" s="1"/>
      <c r="D79" s="1"/>
      <c r="E79" s="41"/>
      <c r="F79" s="42"/>
      <c r="G79" s="41"/>
      <c r="H79" s="41"/>
      <c r="I79" s="43"/>
      <c r="J79" s="41"/>
      <c r="K79" s="41"/>
      <c r="L79" s="41"/>
      <c r="M79" s="43"/>
      <c r="N79" s="44"/>
      <c r="O79" s="45"/>
      <c r="P79" s="46"/>
      <c r="Q79" s="43"/>
      <c r="R79" s="41"/>
      <c r="S79" s="41"/>
      <c r="T79" s="46"/>
      <c r="U79" s="43"/>
      <c r="V79" s="45"/>
      <c r="W79" s="41"/>
      <c r="X79" s="46"/>
      <c r="Y79" s="43"/>
      <c r="Z79" s="41"/>
      <c r="AA79" s="41"/>
      <c r="AB79" s="46"/>
      <c r="AC79" s="43"/>
      <c r="AD79" s="45"/>
      <c r="AE79" s="41"/>
      <c r="AF79" s="46"/>
    </row>
    <row r="80" spans="1:32" ht="15">
      <c r="A80">
        <v>76</v>
      </c>
      <c r="B80" t="s">
        <v>110</v>
      </c>
      <c r="C80" t="s">
        <v>112</v>
      </c>
      <c r="E80" s="3">
        <v>9812</v>
      </c>
      <c r="F80" s="4">
        <v>0.25</v>
      </c>
      <c r="G80" s="3">
        <f t="shared" si="42"/>
        <v>2453</v>
      </c>
      <c r="H80" s="3">
        <f t="shared" si="43"/>
        <v>12265</v>
      </c>
      <c r="I80" s="16">
        <v>0</v>
      </c>
      <c r="J80" s="3">
        <v>0</v>
      </c>
      <c r="K80" s="3">
        <f t="shared" si="45"/>
        <v>0</v>
      </c>
      <c r="L80" s="3">
        <f t="shared" si="46"/>
        <v>0</v>
      </c>
      <c r="M80" s="16">
        <v>0</v>
      </c>
      <c r="N80" s="19">
        <f t="shared" si="47"/>
        <v>0</v>
      </c>
      <c r="O80" s="8">
        <f t="shared" si="48"/>
        <v>0</v>
      </c>
      <c r="P80" s="17">
        <f t="shared" si="49"/>
        <v>0</v>
      </c>
      <c r="Q80" s="16">
        <v>1</v>
      </c>
      <c r="R80" s="3">
        <f aca="true" t="shared" si="79" ref="R80:R88">E80*Q80</f>
        <v>9812</v>
      </c>
      <c r="S80" s="3">
        <f aca="true" t="shared" si="80" ref="S80:S88">R80*F80</f>
        <v>2453</v>
      </c>
      <c r="T80" s="17">
        <f aca="true" t="shared" si="81" ref="T80:T88">H80*Q80</f>
        <v>12265</v>
      </c>
      <c r="U80" s="16">
        <v>0</v>
      </c>
      <c r="V80" s="8">
        <f t="shared" si="53"/>
        <v>0</v>
      </c>
      <c r="W80" s="3">
        <f t="shared" si="54"/>
        <v>0</v>
      </c>
      <c r="X80" s="17">
        <f t="shared" si="55"/>
        <v>0</v>
      </c>
      <c r="Y80" s="16">
        <v>0</v>
      </c>
      <c r="Z80" s="3">
        <f t="shared" si="56"/>
        <v>0</v>
      </c>
      <c r="AA80" s="3">
        <f t="shared" si="57"/>
        <v>0</v>
      </c>
      <c r="AB80" s="17">
        <f t="shared" si="58"/>
        <v>0</v>
      </c>
      <c r="AC80" s="16">
        <f t="shared" si="59"/>
        <v>1</v>
      </c>
      <c r="AD80" s="8">
        <f t="shared" si="77"/>
        <v>9812</v>
      </c>
      <c r="AE80" s="3">
        <f t="shared" si="78"/>
        <v>2453</v>
      </c>
      <c r="AF80" s="17">
        <f t="shared" si="60"/>
        <v>12265</v>
      </c>
    </row>
    <row r="81" spans="1:32" ht="15">
      <c r="A81">
        <v>77</v>
      </c>
      <c r="B81" t="s">
        <v>113</v>
      </c>
      <c r="C81" t="s">
        <v>114</v>
      </c>
      <c r="E81" s="3">
        <v>3251.88</v>
      </c>
      <c r="F81" s="4">
        <v>0.25</v>
      </c>
      <c r="G81" s="3">
        <f t="shared" si="42"/>
        <v>812.97</v>
      </c>
      <c r="H81" s="3">
        <f t="shared" si="43"/>
        <v>4064.8500000000004</v>
      </c>
      <c r="I81" s="16">
        <v>0</v>
      </c>
      <c r="J81" s="3">
        <v>0</v>
      </c>
      <c r="K81" s="3">
        <f aca="true" t="shared" si="82" ref="K81:K94">J81*F81</f>
        <v>0</v>
      </c>
      <c r="L81" s="3">
        <f aca="true" t="shared" si="83" ref="L81:L94">H81*I81</f>
        <v>0</v>
      </c>
      <c r="M81" s="16">
        <v>0</v>
      </c>
      <c r="N81" s="19">
        <f aca="true" t="shared" si="84" ref="N81:N94">E81*M81</f>
        <v>0</v>
      </c>
      <c r="O81" s="8">
        <f aca="true" t="shared" si="85" ref="O81:O94">N81*F81</f>
        <v>0</v>
      </c>
      <c r="P81" s="17">
        <f aca="true" t="shared" si="86" ref="P81:P94">H81*M81</f>
        <v>0</v>
      </c>
      <c r="Q81" s="16">
        <v>1</v>
      </c>
      <c r="R81" s="3">
        <f t="shared" si="79"/>
        <v>3251.88</v>
      </c>
      <c r="S81" s="3">
        <f t="shared" si="80"/>
        <v>812.97</v>
      </c>
      <c r="T81" s="17">
        <f t="shared" si="81"/>
        <v>4064.8500000000004</v>
      </c>
      <c r="U81" s="16">
        <v>0</v>
      </c>
      <c r="V81" s="8">
        <f t="shared" si="53"/>
        <v>0</v>
      </c>
      <c r="W81" s="3">
        <f t="shared" si="54"/>
        <v>0</v>
      </c>
      <c r="X81" s="17">
        <f t="shared" si="55"/>
        <v>0</v>
      </c>
      <c r="Y81" s="16">
        <v>0</v>
      </c>
      <c r="Z81" s="3">
        <f aca="true" t="shared" si="87" ref="Z81:Z94">E81*Y81</f>
        <v>0</v>
      </c>
      <c r="AA81" s="3">
        <f aca="true" t="shared" si="88" ref="AA81:AA94">Z81*F81</f>
        <v>0</v>
      </c>
      <c r="AB81" s="17">
        <f aca="true" t="shared" si="89" ref="AB81:AB94">H81*Y81</f>
        <v>0</v>
      </c>
      <c r="AC81" s="16">
        <f t="shared" si="59"/>
        <v>1</v>
      </c>
      <c r="AD81" s="8">
        <f t="shared" si="77"/>
        <v>3251.88</v>
      </c>
      <c r="AE81" s="3">
        <f t="shared" si="78"/>
        <v>812.97</v>
      </c>
      <c r="AF81" s="17">
        <f t="shared" si="60"/>
        <v>4064.8500000000004</v>
      </c>
    </row>
    <row r="82" spans="1:32" ht="15">
      <c r="A82">
        <v>78</v>
      </c>
      <c r="B82" t="s">
        <v>113</v>
      </c>
      <c r="C82" t="s">
        <v>115</v>
      </c>
      <c r="E82" s="3">
        <v>80000</v>
      </c>
      <c r="F82" s="4">
        <v>0.25</v>
      </c>
      <c r="G82" s="3">
        <f t="shared" si="42"/>
        <v>20000</v>
      </c>
      <c r="H82" s="3">
        <f t="shared" si="43"/>
        <v>100000</v>
      </c>
      <c r="I82" s="16">
        <v>0</v>
      </c>
      <c r="J82" s="3">
        <v>0</v>
      </c>
      <c r="K82" s="3">
        <f t="shared" si="82"/>
        <v>0</v>
      </c>
      <c r="L82" s="3">
        <f t="shared" si="83"/>
        <v>0</v>
      </c>
      <c r="M82" s="16">
        <v>0</v>
      </c>
      <c r="N82" s="19">
        <f t="shared" si="84"/>
        <v>0</v>
      </c>
      <c r="O82" s="8">
        <f t="shared" si="85"/>
        <v>0</v>
      </c>
      <c r="P82" s="17">
        <f t="shared" si="86"/>
        <v>0</v>
      </c>
      <c r="Q82" s="16">
        <v>1</v>
      </c>
      <c r="R82" s="3">
        <f t="shared" si="79"/>
        <v>80000</v>
      </c>
      <c r="S82" s="3">
        <f t="shared" si="80"/>
        <v>20000</v>
      </c>
      <c r="T82" s="17">
        <f t="shared" si="81"/>
        <v>100000</v>
      </c>
      <c r="U82" s="16">
        <v>0</v>
      </c>
      <c r="V82" s="8">
        <f t="shared" si="53"/>
        <v>0</v>
      </c>
      <c r="W82" s="3">
        <f t="shared" si="54"/>
        <v>0</v>
      </c>
      <c r="X82" s="17">
        <f t="shared" si="55"/>
        <v>0</v>
      </c>
      <c r="Y82" s="16">
        <v>0</v>
      </c>
      <c r="Z82" s="3">
        <f t="shared" si="87"/>
        <v>0</v>
      </c>
      <c r="AA82" s="3">
        <f t="shared" si="88"/>
        <v>0</v>
      </c>
      <c r="AB82" s="17">
        <f t="shared" si="89"/>
        <v>0</v>
      </c>
      <c r="AC82" s="16">
        <f t="shared" si="59"/>
        <v>1</v>
      </c>
      <c r="AD82" s="8">
        <f t="shared" si="77"/>
        <v>80000</v>
      </c>
      <c r="AE82" s="3">
        <f t="shared" si="78"/>
        <v>20000</v>
      </c>
      <c r="AF82" s="17">
        <f t="shared" si="60"/>
        <v>100000</v>
      </c>
    </row>
    <row r="83" spans="1:32" ht="15">
      <c r="A83">
        <v>79</v>
      </c>
      <c r="B83" t="s">
        <v>116</v>
      </c>
      <c r="C83" t="s">
        <v>117</v>
      </c>
      <c r="E83" s="3">
        <f>186562.5-(186562.5/5)</f>
        <v>149250</v>
      </c>
      <c r="F83" s="4">
        <v>0.25</v>
      </c>
      <c r="G83" s="3">
        <f t="shared" si="42"/>
        <v>37312.5</v>
      </c>
      <c r="H83" s="3">
        <f t="shared" si="43"/>
        <v>186562.5</v>
      </c>
      <c r="I83" s="16">
        <v>0</v>
      </c>
      <c r="J83" s="3">
        <v>0</v>
      </c>
      <c r="K83" s="3">
        <f t="shared" si="82"/>
        <v>0</v>
      </c>
      <c r="L83" s="3">
        <f t="shared" si="83"/>
        <v>0</v>
      </c>
      <c r="M83" s="16">
        <v>0</v>
      </c>
      <c r="N83" s="19">
        <f t="shared" si="84"/>
        <v>0</v>
      </c>
      <c r="O83" s="8">
        <f t="shared" si="85"/>
        <v>0</v>
      </c>
      <c r="P83" s="17">
        <f t="shared" si="86"/>
        <v>0</v>
      </c>
      <c r="Q83" s="16">
        <v>0</v>
      </c>
      <c r="R83" s="3">
        <f t="shared" si="79"/>
        <v>0</v>
      </c>
      <c r="S83" s="3">
        <f t="shared" si="80"/>
        <v>0</v>
      </c>
      <c r="T83" s="17">
        <f t="shared" si="81"/>
        <v>0</v>
      </c>
      <c r="U83" s="16">
        <v>1</v>
      </c>
      <c r="V83" s="8">
        <f t="shared" si="53"/>
        <v>149250</v>
      </c>
      <c r="W83" s="3">
        <f t="shared" si="54"/>
        <v>37312.5</v>
      </c>
      <c r="X83" s="17">
        <f t="shared" si="55"/>
        <v>186562.5</v>
      </c>
      <c r="Y83" s="16">
        <v>0</v>
      </c>
      <c r="Z83" s="3">
        <f t="shared" si="87"/>
        <v>0</v>
      </c>
      <c r="AA83" s="3">
        <f t="shared" si="88"/>
        <v>0</v>
      </c>
      <c r="AB83" s="17">
        <f t="shared" si="89"/>
        <v>0</v>
      </c>
      <c r="AC83" s="16">
        <f t="shared" si="59"/>
        <v>1</v>
      </c>
      <c r="AD83" s="8">
        <f t="shared" si="77"/>
        <v>149250</v>
      </c>
      <c r="AE83" s="3">
        <f t="shared" si="78"/>
        <v>37312.5</v>
      </c>
      <c r="AF83" s="17">
        <f t="shared" si="60"/>
        <v>186562.5</v>
      </c>
    </row>
    <row r="84" spans="1:32" ht="15">
      <c r="A84">
        <v>80</v>
      </c>
      <c r="B84" t="s">
        <v>118</v>
      </c>
      <c r="C84" t="s">
        <v>119</v>
      </c>
      <c r="E84" s="3">
        <v>3400</v>
      </c>
      <c r="F84" s="4">
        <v>0.25</v>
      </c>
      <c r="G84" s="3">
        <f t="shared" si="42"/>
        <v>850</v>
      </c>
      <c r="H84" s="3">
        <f t="shared" si="43"/>
        <v>4250</v>
      </c>
      <c r="I84" s="16">
        <v>0</v>
      </c>
      <c r="J84" s="3">
        <v>0</v>
      </c>
      <c r="K84" s="3">
        <f t="shared" si="82"/>
        <v>0</v>
      </c>
      <c r="L84" s="3">
        <f t="shared" si="83"/>
        <v>0</v>
      </c>
      <c r="M84" s="16">
        <v>0</v>
      </c>
      <c r="N84" s="19">
        <f t="shared" si="84"/>
        <v>0</v>
      </c>
      <c r="O84" s="8">
        <f t="shared" si="85"/>
        <v>0</v>
      </c>
      <c r="P84" s="17">
        <f t="shared" si="86"/>
        <v>0</v>
      </c>
      <c r="Q84" s="16">
        <v>1</v>
      </c>
      <c r="R84" s="3">
        <f t="shared" si="79"/>
        <v>3400</v>
      </c>
      <c r="S84" s="3">
        <f t="shared" si="80"/>
        <v>850</v>
      </c>
      <c r="T84" s="17">
        <f t="shared" si="81"/>
        <v>4250</v>
      </c>
      <c r="U84" s="16">
        <v>0</v>
      </c>
      <c r="V84" s="8">
        <f t="shared" si="53"/>
        <v>0</v>
      </c>
      <c r="W84" s="3">
        <f t="shared" si="54"/>
        <v>0</v>
      </c>
      <c r="X84" s="17">
        <f t="shared" si="55"/>
        <v>0</v>
      </c>
      <c r="Y84" s="16">
        <v>0</v>
      </c>
      <c r="Z84" s="3">
        <f t="shared" si="87"/>
        <v>0</v>
      </c>
      <c r="AA84" s="3">
        <f t="shared" si="88"/>
        <v>0</v>
      </c>
      <c r="AB84" s="17">
        <f t="shared" si="89"/>
        <v>0</v>
      </c>
      <c r="AC84" s="16">
        <f t="shared" si="59"/>
        <v>1</v>
      </c>
      <c r="AD84" s="8">
        <f t="shared" si="77"/>
        <v>3400</v>
      </c>
      <c r="AE84" s="3">
        <f t="shared" si="78"/>
        <v>850</v>
      </c>
      <c r="AF84" s="17">
        <f t="shared" si="60"/>
        <v>4250</v>
      </c>
    </row>
    <row r="85" spans="1:32" ht="15">
      <c r="A85">
        <v>81</v>
      </c>
      <c r="B85" t="s">
        <v>120</v>
      </c>
      <c r="C85" t="s">
        <v>121</v>
      </c>
      <c r="E85" s="3">
        <v>11864</v>
      </c>
      <c r="F85" s="4">
        <v>0.25</v>
      </c>
      <c r="G85" s="3">
        <f t="shared" si="42"/>
        <v>2966</v>
      </c>
      <c r="H85" s="3">
        <f t="shared" si="43"/>
        <v>14830</v>
      </c>
      <c r="I85" s="16">
        <v>0</v>
      </c>
      <c r="J85" s="3">
        <v>0</v>
      </c>
      <c r="K85" s="3">
        <f t="shared" si="82"/>
        <v>0</v>
      </c>
      <c r="L85" s="3">
        <f t="shared" si="83"/>
        <v>0</v>
      </c>
      <c r="M85" s="16">
        <v>0</v>
      </c>
      <c r="N85" s="19">
        <f t="shared" si="84"/>
        <v>0</v>
      </c>
      <c r="O85" s="8">
        <f t="shared" si="85"/>
        <v>0</v>
      </c>
      <c r="P85" s="17">
        <f t="shared" si="86"/>
        <v>0</v>
      </c>
      <c r="Q85" s="16">
        <v>1</v>
      </c>
      <c r="R85" s="3">
        <f t="shared" si="79"/>
        <v>11864</v>
      </c>
      <c r="S85" s="3">
        <f t="shared" si="80"/>
        <v>2966</v>
      </c>
      <c r="T85" s="17">
        <f t="shared" si="81"/>
        <v>14830</v>
      </c>
      <c r="U85" s="16">
        <v>0</v>
      </c>
      <c r="V85" s="8">
        <f t="shared" si="53"/>
        <v>0</v>
      </c>
      <c r="W85" s="3">
        <f t="shared" si="54"/>
        <v>0</v>
      </c>
      <c r="X85" s="17">
        <f t="shared" si="55"/>
        <v>0</v>
      </c>
      <c r="Y85" s="16">
        <v>0</v>
      </c>
      <c r="Z85" s="3">
        <f t="shared" si="87"/>
        <v>0</v>
      </c>
      <c r="AA85" s="3">
        <f t="shared" si="88"/>
        <v>0</v>
      </c>
      <c r="AB85" s="17">
        <f t="shared" si="89"/>
        <v>0</v>
      </c>
      <c r="AC85" s="16">
        <f t="shared" si="59"/>
        <v>1</v>
      </c>
      <c r="AD85" s="8">
        <f t="shared" si="77"/>
        <v>11864</v>
      </c>
      <c r="AE85" s="3">
        <f t="shared" si="78"/>
        <v>2966</v>
      </c>
      <c r="AF85" s="17">
        <f t="shared" si="60"/>
        <v>14830</v>
      </c>
    </row>
    <row r="86" spans="1:32" ht="15">
      <c r="A86">
        <v>82</v>
      </c>
      <c r="B86" t="s">
        <v>120</v>
      </c>
      <c r="C86" t="s">
        <v>122</v>
      </c>
      <c r="E86" s="3">
        <v>320000</v>
      </c>
      <c r="F86" s="4">
        <v>0.25</v>
      </c>
      <c r="G86" s="3">
        <f t="shared" si="42"/>
        <v>80000</v>
      </c>
      <c r="H86" s="3">
        <f t="shared" si="43"/>
        <v>400000</v>
      </c>
      <c r="I86" s="16">
        <v>0</v>
      </c>
      <c r="J86" s="3">
        <v>0</v>
      </c>
      <c r="K86" s="3">
        <f t="shared" si="82"/>
        <v>0</v>
      </c>
      <c r="L86" s="3">
        <f t="shared" si="83"/>
        <v>0</v>
      </c>
      <c r="M86" s="16">
        <v>0</v>
      </c>
      <c r="N86" s="19">
        <f t="shared" si="84"/>
        <v>0</v>
      </c>
      <c r="O86" s="8">
        <f t="shared" si="85"/>
        <v>0</v>
      </c>
      <c r="P86" s="17">
        <f t="shared" si="86"/>
        <v>0</v>
      </c>
      <c r="Q86" s="16">
        <v>1</v>
      </c>
      <c r="R86" s="3">
        <f t="shared" si="79"/>
        <v>320000</v>
      </c>
      <c r="S86" s="3">
        <f t="shared" si="80"/>
        <v>80000</v>
      </c>
      <c r="T86" s="17">
        <f t="shared" si="81"/>
        <v>400000</v>
      </c>
      <c r="U86" s="16">
        <v>0</v>
      </c>
      <c r="V86" s="8">
        <f t="shared" si="53"/>
        <v>0</v>
      </c>
      <c r="W86" s="3">
        <f t="shared" si="54"/>
        <v>0</v>
      </c>
      <c r="X86" s="17">
        <f t="shared" si="55"/>
        <v>0</v>
      </c>
      <c r="Y86" s="16">
        <v>0</v>
      </c>
      <c r="Z86" s="3">
        <f t="shared" si="87"/>
        <v>0</v>
      </c>
      <c r="AA86" s="3">
        <f t="shared" si="88"/>
        <v>0</v>
      </c>
      <c r="AB86" s="17">
        <f t="shared" si="89"/>
        <v>0</v>
      </c>
      <c r="AC86" s="16">
        <f t="shared" si="59"/>
        <v>1</v>
      </c>
      <c r="AD86" s="8">
        <f t="shared" si="77"/>
        <v>320000</v>
      </c>
      <c r="AE86" s="3">
        <f t="shared" si="78"/>
        <v>80000</v>
      </c>
      <c r="AF86" s="17">
        <f t="shared" si="60"/>
        <v>400000</v>
      </c>
    </row>
    <row r="87" spans="1:32" ht="15">
      <c r="A87">
        <v>83</v>
      </c>
      <c r="B87" t="s">
        <v>120</v>
      </c>
      <c r="C87" t="s">
        <v>123</v>
      </c>
      <c r="E87" s="3">
        <v>112688</v>
      </c>
      <c r="F87" s="4">
        <v>0.25</v>
      </c>
      <c r="G87" s="3">
        <f t="shared" si="42"/>
        <v>28172</v>
      </c>
      <c r="H87" s="3">
        <f t="shared" si="43"/>
        <v>140860</v>
      </c>
      <c r="I87" s="16">
        <v>0</v>
      </c>
      <c r="J87" s="3">
        <v>0</v>
      </c>
      <c r="K87" s="3">
        <f t="shared" si="82"/>
        <v>0</v>
      </c>
      <c r="L87" s="3">
        <f t="shared" si="83"/>
        <v>0</v>
      </c>
      <c r="M87" s="16">
        <v>0</v>
      </c>
      <c r="N87" s="19">
        <f t="shared" si="84"/>
        <v>0</v>
      </c>
      <c r="O87" s="8">
        <f t="shared" si="85"/>
        <v>0</v>
      </c>
      <c r="P87" s="17">
        <f t="shared" si="86"/>
        <v>0</v>
      </c>
      <c r="Q87" s="16">
        <v>1</v>
      </c>
      <c r="R87" s="3">
        <f t="shared" si="79"/>
        <v>112688</v>
      </c>
      <c r="S87" s="3">
        <f t="shared" si="80"/>
        <v>28172</v>
      </c>
      <c r="T87" s="17">
        <f t="shared" si="81"/>
        <v>140860</v>
      </c>
      <c r="U87" s="16">
        <v>0</v>
      </c>
      <c r="V87" s="8">
        <f t="shared" si="53"/>
        <v>0</v>
      </c>
      <c r="W87" s="3">
        <f t="shared" si="54"/>
        <v>0</v>
      </c>
      <c r="X87" s="17">
        <f t="shared" si="55"/>
        <v>0</v>
      </c>
      <c r="Y87" s="16">
        <v>0</v>
      </c>
      <c r="Z87" s="3">
        <f t="shared" si="87"/>
        <v>0</v>
      </c>
      <c r="AA87" s="3">
        <f t="shared" si="88"/>
        <v>0</v>
      </c>
      <c r="AB87" s="17">
        <f t="shared" si="89"/>
        <v>0</v>
      </c>
      <c r="AC87" s="16">
        <f t="shared" si="59"/>
        <v>1</v>
      </c>
      <c r="AD87" s="8">
        <f t="shared" si="77"/>
        <v>112688</v>
      </c>
      <c r="AE87" s="3">
        <f t="shared" si="78"/>
        <v>28172</v>
      </c>
      <c r="AF87" s="17">
        <f t="shared" si="60"/>
        <v>140860</v>
      </c>
    </row>
    <row r="88" spans="1:32" ht="15">
      <c r="A88">
        <v>84</v>
      </c>
      <c r="B88" t="s">
        <v>120</v>
      </c>
      <c r="C88" t="s">
        <v>124</v>
      </c>
      <c r="E88" s="3">
        <f>H88-G88</f>
        <v>5679.4800000000005</v>
      </c>
      <c r="F88" s="4">
        <v>0.25</v>
      </c>
      <c r="G88" s="3">
        <f>H88*25/100</f>
        <v>1893.16</v>
      </c>
      <c r="H88" s="3">
        <v>7572.64</v>
      </c>
      <c r="I88" s="16">
        <v>0</v>
      </c>
      <c r="J88" s="3">
        <v>0</v>
      </c>
      <c r="K88" s="3">
        <f t="shared" si="82"/>
        <v>0</v>
      </c>
      <c r="L88" s="3">
        <f t="shared" si="83"/>
        <v>0</v>
      </c>
      <c r="M88" s="16">
        <v>0</v>
      </c>
      <c r="N88" s="19">
        <f t="shared" si="84"/>
        <v>0</v>
      </c>
      <c r="O88" s="8">
        <f t="shared" si="85"/>
        <v>0</v>
      </c>
      <c r="P88" s="17">
        <f t="shared" si="86"/>
        <v>0</v>
      </c>
      <c r="Q88" s="16">
        <v>1</v>
      </c>
      <c r="R88" s="3">
        <f t="shared" si="79"/>
        <v>5679.4800000000005</v>
      </c>
      <c r="S88" s="3">
        <f t="shared" si="80"/>
        <v>1419.8700000000001</v>
      </c>
      <c r="T88" s="17">
        <f t="shared" si="81"/>
        <v>7572.64</v>
      </c>
      <c r="U88" s="16">
        <v>0</v>
      </c>
      <c r="V88" s="8">
        <f t="shared" si="53"/>
        <v>0</v>
      </c>
      <c r="W88" s="3">
        <f t="shared" si="54"/>
        <v>0</v>
      </c>
      <c r="X88" s="17">
        <f t="shared" si="55"/>
        <v>0</v>
      </c>
      <c r="Y88" s="16">
        <v>0</v>
      </c>
      <c r="Z88" s="3">
        <f t="shared" si="87"/>
        <v>0</v>
      </c>
      <c r="AA88" s="3">
        <f t="shared" si="88"/>
        <v>0</v>
      </c>
      <c r="AB88" s="17">
        <f t="shared" si="89"/>
        <v>0</v>
      </c>
      <c r="AC88" s="16">
        <f t="shared" si="59"/>
        <v>1</v>
      </c>
      <c r="AD88" s="8">
        <f t="shared" si="77"/>
        <v>5679.4800000000005</v>
      </c>
      <c r="AE88" s="3">
        <f t="shared" si="78"/>
        <v>1419.8700000000001</v>
      </c>
      <c r="AF88" s="17">
        <f t="shared" si="60"/>
        <v>7572.64</v>
      </c>
    </row>
    <row r="89" spans="1:32" ht="15">
      <c r="A89">
        <v>85</v>
      </c>
      <c r="B89" t="s">
        <v>125</v>
      </c>
      <c r="C89" t="s">
        <v>126</v>
      </c>
      <c r="E89" s="3">
        <v>56000</v>
      </c>
      <c r="F89" s="4">
        <v>0.25</v>
      </c>
      <c r="G89" s="3">
        <v>14000</v>
      </c>
      <c r="H89" s="3">
        <f>E89+G89</f>
        <v>70000</v>
      </c>
      <c r="I89" s="16">
        <v>0</v>
      </c>
      <c r="J89" s="3">
        <v>0</v>
      </c>
      <c r="K89" s="3">
        <f t="shared" si="82"/>
        <v>0</v>
      </c>
      <c r="L89" s="3">
        <f t="shared" si="83"/>
        <v>0</v>
      </c>
      <c r="M89" s="16">
        <v>0</v>
      </c>
      <c r="N89" s="19">
        <f t="shared" si="84"/>
        <v>0</v>
      </c>
      <c r="O89" s="8">
        <f t="shared" si="85"/>
        <v>0</v>
      </c>
      <c r="P89" s="17">
        <f t="shared" si="86"/>
        <v>0</v>
      </c>
      <c r="Q89" s="16">
        <v>1</v>
      </c>
      <c r="R89" s="3">
        <f aca="true" t="shared" si="90" ref="R89:R104">E89*Q89</f>
        <v>56000</v>
      </c>
      <c r="S89" s="3">
        <f aca="true" t="shared" si="91" ref="S89:S104">R89*F89</f>
        <v>14000</v>
      </c>
      <c r="T89" s="17">
        <f aca="true" t="shared" si="92" ref="T89:T104">H89*Q89</f>
        <v>70000</v>
      </c>
      <c r="U89" s="16">
        <v>0</v>
      </c>
      <c r="V89" s="8">
        <f aca="true" t="shared" si="93" ref="V89:V104">E89*U89</f>
        <v>0</v>
      </c>
      <c r="W89" s="3">
        <f aca="true" t="shared" si="94" ref="W89:W104">V89*F89</f>
        <v>0</v>
      </c>
      <c r="X89" s="17">
        <f aca="true" t="shared" si="95" ref="X89:X104">H89*U89</f>
        <v>0</v>
      </c>
      <c r="Y89" s="16">
        <v>0</v>
      </c>
      <c r="Z89" s="3">
        <f t="shared" si="87"/>
        <v>0</v>
      </c>
      <c r="AA89" s="3">
        <f t="shared" si="88"/>
        <v>0</v>
      </c>
      <c r="AB89" s="17">
        <f t="shared" si="89"/>
        <v>0</v>
      </c>
      <c r="AC89" s="16">
        <f t="shared" si="59"/>
        <v>1</v>
      </c>
      <c r="AD89" s="8">
        <f t="shared" si="77"/>
        <v>56000</v>
      </c>
      <c r="AE89" s="3">
        <f t="shared" si="78"/>
        <v>14000</v>
      </c>
      <c r="AF89" s="17">
        <f t="shared" si="60"/>
        <v>70000</v>
      </c>
    </row>
    <row r="90" spans="1:32" ht="15">
      <c r="A90">
        <v>86</v>
      </c>
      <c r="B90" t="s">
        <v>125</v>
      </c>
      <c r="C90" t="s">
        <v>127</v>
      </c>
      <c r="E90" s="3">
        <v>4320.02</v>
      </c>
      <c r="F90" s="4">
        <v>0.25</v>
      </c>
      <c r="G90" s="3">
        <f>E90*F90</f>
        <v>1080.005</v>
      </c>
      <c r="H90" s="3">
        <f>E90+G90</f>
        <v>5400.025000000001</v>
      </c>
      <c r="I90" s="16">
        <v>0</v>
      </c>
      <c r="J90" s="3">
        <v>0</v>
      </c>
      <c r="K90" s="3">
        <f t="shared" si="82"/>
        <v>0</v>
      </c>
      <c r="L90" s="3">
        <f t="shared" si="83"/>
        <v>0</v>
      </c>
      <c r="M90" s="16">
        <v>0</v>
      </c>
      <c r="N90" s="19">
        <f t="shared" si="84"/>
        <v>0</v>
      </c>
      <c r="O90" s="8">
        <f t="shared" si="85"/>
        <v>0</v>
      </c>
      <c r="P90" s="17">
        <f t="shared" si="86"/>
        <v>0</v>
      </c>
      <c r="Q90" s="16">
        <v>1</v>
      </c>
      <c r="R90" s="3">
        <f t="shared" si="90"/>
        <v>4320.02</v>
      </c>
      <c r="S90" s="3">
        <f t="shared" si="91"/>
        <v>1080.005</v>
      </c>
      <c r="T90" s="17">
        <f t="shared" si="92"/>
        <v>5400.025000000001</v>
      </c>
      <c r="U90" s="16">
        <v>0</v>
      </c>
      <c r="V90" s="8">
        <f t="shared" si="93"/>
        <v>0</v>
      </c>
      <c r="W90" s="3">
        <f t="shared" si="94"/>
        <v>0</v>
      </c>
      <c r="X90" s="17">
        <f t="shared" si="95"/>
        <v>0</v>
      </c>
      <c r="Y90" s="16">
        <v>0</v>
      </c>
      <c r="Z90" s="3">
        <f t="shared" si="87"/>
        <v>0</v>
      </c>
      <c r="AA90" s="3">
        <f t="shared" si="88"/>
        <v>0</v>
      </c>
      <c r="AB90" s="17">
        <f t="shared" si="89"/>
        <v>0</v>
      </c>
      <c r="AC90" s="16">
        <f t="shared" si="59"/>
        <v>1</v>
      </c>
      <c r="AD90" s="8">
        <f t="shared" si="77"/>
        <v>4320.02</v>
      </c>
      <c r="AE90" s="3">
        <f t="shared" si="78"/>
        <v>1080.005</v>
      </c>
      <c r="AF90" s="17">
        <f t="shared" si="60"/>
        <v>5400.025000000001</v>
      </c>
    </row>
    <row r="91" spans="1:32" ht="15">
      <c r="A91">
        <v>87</v>
      </c>
      <c r="B91" t="s">
        <v>128</v>
      </c>
      <c r="C91" t="s">
        <v>129</v>
      </c>
      <c r="E91" s="3">
        <v>56738.11</v>
      </c>
      <c r="F91" s="4">
        <v>0.25</v>
      </c>
      <c r="G91" s="3">
        <v>14184.58</v>
      </c>
      <c r="H91" s="3">
        <f>E91+G91</f>
        <v>70922.69</v>
      </c>
      <c r="I91" s="16">
        <v>0</v>
      </c>
      <c r="J91" s="3">
        <v>0</v>
      </c>
      <c r="K91" s="3">
        <f t="shared" si="82"/>
        <v>0</v>
      </c>
      <c r="L91" s="3">
        <f t="shared" si="83"/>
        <v>0</v>
      </c>
      <c r="M91" s="16">
        <v>0</v>
      </c>
      <c r="N91" s="19">
        <f t="shared" si="84"/>
        <v>0</v>
      </c>
      <c r="O91" s="8">
        <f t="shared" si="85"/>
        <v>0</v>
      </c>
      <c r="P91" s="17">
        <f t="shared" si="86"/>
        <v>0</v>
      </c>
      <c r="Q91" s="16">
        <v>1</v>
      </c>
      <c r="R91" s="3">
        <f t="shared" si="90"/>
        <v>56738.11</v>
      </c>
      <c r="S91" s="3">
        <f t="shared" si="91"/>
        <v>14184.5275</v>
      </c>
      <c r="T91" s="17">
        <f t="shared" si="92"/>
        <v>70922.69</v>
      </c>
      <c r="U91" s="16">
        <v>0</v>
      </c>
      <c r="V91" s="8">
        <f t="shared" si="93"/>
        <v>0</v>
      </c>
      <c r="W91" s="3">
        <f t="shared" si="94"/>
        <v>0</v>
      </c>
      <c r="X91" s="17">
        <f t="shared" si="95"/>
        <v>0</v>
      </c>
      <c r="Y91" s="16">
        <v>0</v>
      </c>
      <c r="Z91" s="3">
        <f t="shared" si="87"/>
        <v>0</v>
      </c>
      <c r="AA91" s="3">
        <f t="shared" si="88"/>
        <v>0</v>
      </c>
      <c r="AB91" s="17">
        <f t="shared" si="89"/>
        <v>0</v>
      </c>
      <c r="AC91" s="16">
        <f t="shared" si="59"/>
        <v>1</v>
      </c>
      <c r="AD91" s="8">
        <f t="shared" si="77"/>
        <v>56738.11</v>
      </c>
      <c r="AE91" s="3">
        <f t="shared" si="78"/>
        <v>14184.5275</v>
      </c>
      <c r="AF91" s="17">
        <f t="shared" si="60"/>
        <v>70922.69</v>
      </c>
    </row>
    <row r="92" spans="1:32" ht="15">
      <c r="A92">
        <v>88</v>
      </c>
      <c r="B92" t="s">
        <v>128</v>
      </c>
      <c r="C92" t="s">
        <v>130</v>
      </c>
      <c r="E92" s="3">
        <v>7996</v>
      </c>
      <c r="F92" s="4">
        <v>0.25</v>
      </c>
      <c r="G92" s="3">
        <f>E92*F92</f>
        <v>1999</v>
      </c>
      <c r="H92" s="3">
        <f aca="true" t="shared" si="96" ref="H92:H96">E92+G92</f>
        <v>9995</v>
      </c>
      <c r="I92" s="16">
        <v>0</v>
      </c>
      <c r="J92" s="3">
        <v>0</v>
      </c>
      <c r="K92" s="3">
        <f t="shared" si="82"/>
        <v>0</v>
      </c>
      <c r="L92" s="3">
        <f t="shared" si="83"/>
        <v>0</v>
      </c>
      <c r="M92" s="16">
        <v>0</v>
      </c>
      <c r="N92" s="19">
        <f t="shared" si="84"/>
        <v>0</v>
      </c>
      <c r="O92" s="8">
        <f t="shared" si="85"/>
        <v>0</v>
      </c>
      <c r="P92" s="17">
        <f t="shared" si="86"/>
        <v>0</v>
      </c>
      <c r="Q92" s="16">
        <v>1</v>
      </c>
      <c r="R92" s="3">
        <f t="shared" si="90"/>
        <v>7996</v>
      </c>
      <c r="S92" s="3">
        <f t="shared" si="91"/>
        <v>1999</v>
      </c>
      <c r="T92" s="17">
        <f t="shared" si="92"/>
        <v>9995</v>
      </c>
      <c r="U92" s="16">
        <v>0</v>
      </c>
      <c r="V92" s="8">
        <f t="shared" si="93"/>
        <v>0</v>
      </c>
      <c r="W92" s="3">
        <f t="shared" si="94"/>
        <v>0</v>
      </c>
      <c r="X92" s="17">
        <f t="shared" si="95"/>
        <v>0</v>
      </c>
      <c r="Y92" s="16">
        <v>0</v>
      </c>
      <c r="Z92" s="3">
        <f t="shared" si="87"/>
        <v>0</v>
      </c>
      <c r="AA92" s="3">
        <f t="shared" si="88"/>
        <v>0</v>
      </c>
      <c r="AB92" s="17">
        <f t="shared" si="89"/>
        <v>0</v>
      </c>
      <c r="AC92" s="16">
        <f t="shared" si="59"/>
        <v>1</v>
      </c>
      <c r="AD92" s="8">
        <f t="shared" si="77"/>
        <v>7996</v>
      </c>
      <c r="AE92" s="3">
        <f t="shared" si="78"/>
        <v>1999</v>
      </c>
      <c r="AF92" s="17">
        <f t="shared" si="60"/>
        <v>9995</v>
      </c>
    </row>
    <row r="93" spans="1:32" ht="15">
      <c r="A93">
        <v>89</v>
      </c>
      <c r="B93" t="s">
        <v>128</v>
      </c>
      <c r="C93" t="s">
        <v>131</v>
      </c>
      <c r="E93" s="3">
        <v>2236</v>
      </c>
      <c r="F93" s="4">
        <v>0.25</v>
      </c>
      <c r="G93" s="3">
        <f>E93*F93</f>
        <v>559</v>
      </c>
      <c r="H93" s="3">
        <f t="shared" si="96"/>
        <v>2795</v>
      </c>
      <c r="I93" s="16">
        <v>0</v>
      </c>
      <c r="J93" s="3">
        <v>0</v>
      </c>
      <c r="K93" s="3">
        <f t="shared" si="82"/>
        <v>0</v>
      </c>
      <c r="L93" s="3">
        <f t="shared" si="83"/>
        <v>0</v>
      </c>
      <c r="M93" s="16">
        <v>0</v>
      </c>
      <c r="N93" s="19">
        <f t="shared" si="84"/>
        <v>0</v>
      </c>
      <c r="O93" s="8">
        <f t="shared" si="85"/>
        <v>0</v>
      </c>
      <c r="P93" s="17">
        <f t="shared" si="86"/>
        <v>0</v>
      </c>
      <c r="Q93" s="16">
        <v>1</v>
      </c>
      <c r="R93" s="3">
        <f t="shared" si="90"/>
        <v>2236</v>
      </c>
      <c r="S93" s="3">
        <f t="shared" si="91"/>
        <v>559</v>
      </c>
      <c r="T93" s="17">
        <f t="shared" si="92"/>
        <v>2795</v>
      </c>
      <c r="U93" s="16">
        <v>0</v>
      </c>
      <c r="V93" s="8">
        <f t="shared" si="93"/>
        <v>0</v>
      </c>
      <c r="W93" s="3">
        <f t="shared" si="94"/>
        <v>0</v>
      </c>
      <c r="X93" s="17">
        <f t="shared" si="95"/>
        <v>0</v>
      </c>
      <c r="Y93" s="16">
        <v>0</v>
      </c>
      <c r="Z93" s="3">
        <f t="shared" si="87"/>
        <v>0</v>
      </c>
      <c r="AA93" s="3">
        <f t="shared" si="88"/>
        <v>0</v>
      </c>
      <c r="AB93" s="17">
        <f t="shared" si="89"/>
        <v>0</v>
      </c>
      <c r="AC93" s="16">
        <f t="shared" si="59"/>
        <v>1</v>
      </c>
      <c r="AD93" s="8">
        <f t="shared" si="77"/>
        <v>2236</v>
      </c>
      <c r="AE93" s="3">
        <f t="shared" si="78"/>
        <v>559</v>
      </c>
      <c r="AF93" s="17">
        <f t="shared" si="60"/>
        <v>2795</v>
      </c>
    </row>
    <row r="94" spans="1:32" ht="15">
      <c r="A94">
        <v>90</v>
      </c>
      <c r="B94" t="s">
        <v>128</v>
      </c>
      <c r="C94" t="s">
        <v>132</v>
      </c>
      <c r="E94" s="3">
        <v>387.6</v>
      </c>
      <c r="F94" s="4">
        <v>0.25</v>
      </c>
      <c r="G94" s="3">
        <f>E94*F94</f>
        <v>96.9</v>
      </c>
      <c r="H94" s="3">
        <f t="shared" si="96"/>
        <v>484.5</v>
      </c>
      <c r="I94" s="16">
        <v>0</v>
      </c>
      <c r="J94" s="3">
        <v>0</v>
      </c>
      <c r="K94" s="3">
        <f t="shared" si="82"/>
        <v>0</v>
      </c>
      <c r="L94" s="3">
        <f t="shared" si="83"/>
        <v>0</v>
      </c>
      <c r="M94" s="16">
        <v>0</v>
      </c>
      <c r="N94" s="19">
        <f t="shared" si="84"/>
        <v>0</v>
      </c>
      <c r="O94" s="8">
        <f t="shared" si="85"/>
        <v>0</v>
      </c>
      <c r="P94" s="17">
        <f t="shared" si="86"/>
        <v>0</v>
      </c>
      <c r="Q94" s="16">
        <v>1</v>
      </c>
      <c r="R94" s="3">
        <f t="shared" si="90"/>
        <v>387.6</v>
      </c>
      <c r="S94" s="3">
        <f t="shared" si="91"/>
        <v>96.9</v>
      </c>
      <c r="T94" s="17">
        <f t="shared" si="92"/>
        <v>484.5</v>
      </c>
      <c r="U94" s="16">
        <v>0</v>
      </c>
      <c r="V94" s="8">
        <f t="shared" si="93"/>
        <v>0</v>
      </c>
      <c r="W94" s="3">
        <f t="shared" si="94"/>
        <v>0</v>
      </c>
      <c r="X94" s="17">
        <f t="shared" si="95"/>
        <v>0</v>
      </c>
      <c r="Y94" s="16">
        <v>0</v>
      </c>
      <c r="Z94" s="3">
        <f t="shared" si="87"/>
        <v>0</v>
      </c>
      <c r="AA94" s="3">
        <f t="shared" si="88"/>
        <v>0</v>
      </c>
      <c r="AB94" s="17">
        <f t="shared" si="89"/>
        <v>0</v>
      </c>
      <c r="AC94" s="16">
        <f t="shared" si="59"/>
        <v>1</v>
      </c>
      <c r="AD94" s="8">
        <f t="shared" si="77"/>
        <v>387.6</v>
      </c>
      <c r="AE94" s="3">
        <f t="shared" si="78"/>
        <v>96.9</v>
      </c>
      <c r="AF94" s="17">
        <f t="shared" si="60"/>
        <v>484.5</v>
      </c>
    </row>
    <row r="95" spans="1:32" ht="15">
      <c r="A95">
        <v>91</v>
      </c>
      <c r="B95" t="s">
        <v>133</v>
      </c>
      <c r="C95" t="s">
        <v>134</v>
      </c>
      <c r="E95" s="3">
        <v>3321.18</v>
      </c>
      <c r="F95" s="4">
        <v>0.25</v>
      </c>
      <c r="G95" s="3">
        <f aca="true" t="shared" si="97" ref="G95:G96">E95*F95</f>
        <v>830.295</v>
      </c>
      <c r="H95" s="3">
        <f t="shared" si="96"/>
        <v>4151.474999999999</v>
      </c>
      <c r="I95" s="4">
        <v>0</v>
      </c>
      <c r="J95" s="3">
        <v>0</v>
      </c>
      <c r="K95" s="3">
        <f aca="true" t="shared" si="98" ref="K95:K100">J95*F95</f>
        <v>0</v>
      </c>
      <c r="L95" s="3">
        <f aca="true" t="shared" si="99" ref="L95:L104">H95*I95</f>
        <v>0</v>
      </c>
      <c r="M95" s="16">
        <v>0</v>
      </c>
      <c r="N95" s="19">
        <f aca="true" t="shared" si="100" ref="N95:N100">E95*M95</f>
        <v>0</v>
      </c>
      <c r="O95" s="8">
        <f aca="true" t="shared" si="101" ref="O95:O101">N95*F95</f>
        <v>0</v>
      </c>
      <c r="P95" s="17">
        <f aca="true" t="shared" si="102" ref="P95:P101">H95*M95</f>
        <v>0</v>
      </c>
      <c r="Q95" s="16">
        <v>1</v>
      </c>
      <c r="R95" s="3">
        <f t="shared" si="90"/>
        <v>3321.18</v>
      </c>
      <c r="S95" s="3">
        <f t="shared" si="91"/>
        <v>830.295</v>
      </c>
      <c r="T95" s="17">
        <f t="shared" si="92"/>
        <v>4151.474999999999</v>
      </c>
      <c r="U95" s="16">
        <v>0</v>
      </c>
      <c r="V95" s="8">
        <f t="shared" si="93"/>
        <v>0</v>
      </c>
      <c r="W95" s="3">
        <f t="shared" si="94"/>
        <v>0</v>
      </c>
      <c r="X95" s="17">
        <f t="shared" si="95"/>
        <v>0</v>
      </c>
      <c r="Y95" s="16">
        <v>0</v>
      </c>
      <c r="Z95" s="3">
        <f aca="true" t="shared" si="103" ref="Z95:Z104">E95*Y95</f>
        <v>0</v>
      </c>
      <c r="AA95" s="3">
        <f aca="true" t="shared" si="104" ref="AA95:AA104">Z95*F95</f>
        <v>0</v>
      </c>
      <c r="AB95" s="17">
        <f aca="true" t="shared" si="105" ref="AB95:AB104">H95*Y95</f>
        <v>0</v>
      </c>
      <c r="AC95" s="16">
        <f t="shared" si="59"/>
        <v>1</v>
      </c>
      <c r="AD95" s="8">
        <f t="shared" si="77"/>
        <v>3321.18</v>
      </c>
      <c r="AE95" s="3">
        <f t="shared" si="78"/>
        <v>830.295</v>
      </c>
      <c r="AF95" s="17">
        <f t="shared" si="60"/>
        <v>4151.474999999999</v>
      </c>
    </row>
    <row r="96" spans="1:32" ht="15">
      <c r="A96">
        <v>92</v>
      </c>
      <c r="B96" t="s">
        <v>133</v>
      </c>
      <c r="C96" t="s">
        <v>135</v>
      </c>
      <c r="E96" s="3">
        <v>2288</v>
      </c>
      <c r="F96" s="4">
        <v>0.25</v>
      </c>
      <c r="G96" s="3">
        <f t="shared" si="97"/>
        <v>572</v>
      </c>
      <c r="H96" s="3">
        <f t="shared" si="96"/>
        <v>2860</v>
      </c>
      <c r="I96" s="4">
        <v>0</v>
      </c>
      <c r="J96" s="3">
        <v>0</v>
      </c>
      <c r="K96" s="3">
        <f t="shared" si="98"/>
        <v>0</v>
      </c>
      <c r="L96" s="3">
        <f t="shared" si="99"/>
        <v>0</v>
      </c>
      <c r="M96" s="16">
        <v>0</v>
      </c>
      <c r="N96" s="19">
        <f t="shared" si="100"/>
        <v>0</v>
      </c>
      <c r="O96" s="8">
        <f t="shared" si="101"/>
        <v>0</v>
      </c>
      <c r="P96" s="17">
        <f t="shared" si="102"/>
        <v>0</v>
      </c>
      <c r="Q96" s="16">
        <v>1</v>
      </c>
      <c r="R96" s="3">
        <f t="shared" si="90"/>
        <v>2288</v>
      </c>
      <c r="S96" s="3">
        <f t="shared" si="91"/>
        <v>572</v>
      </c>
      <c r="T96" s="17">
        <f t="shared" si="92"/>
        <v>2860</v>
      </c>
      <c r="U96" s="16">
        <v>0</v>
      </c>
      <c r="V96" s="8">
        <f t="shared" si="93"/>
        <v>0</v>
      </c>
      <c r="W96" s="3">
        <f t="shared" si="94"/>
        <v>0</v>
      </c>
      <c r="X96" s="17">
        <f t="shared" si="95"/>
        <v>0</v>
      </c>
      <c r="Y96" s="16">
        <v>0</v>
      </c>
      <c r="Z96" s="3">
        <f t="shared" si="103"/>
        <v>0</v>
      </c>
      <c r="AA96" s="3">
        <f t="shared" si="104"/>
        <v>0</v>
      </c>
      <c r="AB96" s="17">
        <f t="shared" si="105"/>
        <v>0</v>
      </c>
      <c r="AC96" s="16">
        <f t="shared" si="59"/>
        <v>1</v>
      </c>
      <c r="AD96" s="8">
        <f t="shared" si="77"/>
        <v>2288</v>
      </c>
      <c r="AE96" s="3">
        <f t="shared" si="78"/>
        <v>572</v>
      </c>
      <c r="AF96" s="17">
        <f t="shared" si="60"/>
        <v>2860</v>
      </c>
    </row>
    <row r="97" spans="1:32" ht="15">
      <c r="A97">
        <v>93</v>
      </c>
      <c r="B97" t="s">
        <v>133</v>
      </c>
      <c r="C97" t="s">
        <v>136</v>
      </c>
      <c r="E97" s="3">
        <v>180000</v>
      </c>
      <c r="F97" s="4">
        <v>0.25</v>
      </c>
      <c r="G97" s="3">
        <f>E97*F97</f>
        <v>45000</v>
      </c>
      <c r="H97" s="3">
        <f>E97+G97</f>
        <v>225000</v>
      </c>
      <c r="I97" s="16">
        <v>0</v>
      </c>
      <c r="J97" s="3">
        <v>0</v>
      </c>
      <c r="K97" s="3">
        <f t="shared" si="98"/>
        <v>0</v>
      </c>
      <c r="L97" s="3">
        <f t="shared" si="99"/>
        <v>0</v>
      </c>
      <c r="M97" s="16">
        <v>0</v>
      </c>
      <c r="N97" s="19">
        <f t="shared" si="100"/>
        <v>0</v>
      </c>
      <c r="O97" s="8">
        <f t="shared" si="101"/>
        <v>0</v>
      </c>
      <c r="P97" s="17">
        <f t="shared" si="102"/>
        <v>0</v>
      </c>
      <c r="Q97" s="16">
        <v>1</v>
      </c>
      <c r="R97" s="3">
        <f t="shared" si="90"/>
        <v>180000</v>
      </c>
      <c r="S97" s="3">
        <f t="shared" si="91"/>
        <v>45000</v>
      </c>
      <c r="T97" s="17">
        <f t="shared" si="92"/>
        <v>225000</v>
      </c>
      <c r="U97" s="16">
        <v>0</v>
      </c>
      <c r="V97" s="8">
        <f t="shared" si="93"/>
        <v>0</v>
      </c>
      <c r="W97" s="3">
        <f t="shared" si="94"/>
        <v>0</v>
      </c>
      <c r="X97" s="17">
        <f t="shared" si="95"/>
        <v>0</v>
      </c>
      <c r="Y97" s="16">
        <v>0</v>
      </c>
      <c r="Z97" s="3">
        <f t="shared" si="103"/>
        <v>0</v>
      </c>
      <c r="AA97" s="3">
        <f t="shared" si="104"/>
        <v>0</v>
      </c>
      <c r="AB97" s="17">
        <f t="shared" si="105"/>
        <v>0</v>
      </c>
      <c r="AC97" s="16">
        <f t="shared" si="59"/>
        <v>1</v>
      </c>
      <c r="AD97" s="8">
        <f t="shared" si="77"/>
        <v>180000</v>
      </c>
      <c r="AE97" s="3">
        <f t="shared" si="78"/>
        <v>45000</v>
      </c>
      <c r="AF97" s="17">
        <f t="shared" si="60"/>
        <v>225000</v>
      </c>
    </row>
    <row r="98" spans="1:32" ht="15">
      <c r="A98">
        <v>94</v>
      </c>
      <c r="B98" t="s">
        <v>137</v>
      </c>
      <c r="C98" t="s">
        <v>138</v>
      </c>
      <c r="E98" s="3">
        <f>1100000-220000</f>
        <v>880000</v>
      </c>
      <c r="F98" s="4">
        <v>0.25</v>
      </c>
      <c r="G98" s="3">
        <f>E98*F98</f>
        <v>220000</v>
      </c>
      <c r="H98" s="3">
        <f>E98+G98</f>
        <v>1100000</v>
      </c>
      <c r="I98" s="16">
        <v>0</v>
      </c>
      <c r="J98" s="3">
        <v>0</v>
      </c>
      <c r="K98" s="3">
        <f t="shared" si="98"/>
        <v>0</v>
      </c>
      <c r="L98" s="3">
        <f t="shared" si="99"/>
        <v>0</v>
      </c>
      <c r="M98" s="16">
        <v>0</v>
      </c>
      <c r="N98" s="19">
        <f t="shared" si="100"/>
        <v>0</v>
      </c>
      <c r="O98" s="8">
        <f t="shared" si="101"/>
        <v>0</v>
      </c>
      <c r="P98" s="17">
        <f t="shared" si="102"/>
        <v>0</v>
      </c>
      <c r="Q98" s="16">
        <v>1</v>
      </c>
      <c r="R98" s="3">
        <f t="shared" si="90"/>
        <v>880000</v>
      </c>
      <c r="S98" s="3">
        <f t="shared" si="91"/>
        <v>220000</v>
      </c>
      <c r="T98" s="17">
        <f t="shared" si="92"/>
        <v>1100000</v>
      </c>
      <c r="U98" s="16">
        <v>0</v>
      </c>
      <c r="V98" s="8">
        <f t="shared" si="93"/>
        <v>0</v>
      </c>
      <c r="W98" s="3">
        <f t="shared" si="94"/>
        <v>0</v>
      </c>
      <c r="X98" s="17">
        <f t="shared" si="95"/>
        <v>0</v>
      </c>
      <c r="Y98" s="16">
        <v>0</v>
      </c>
      <c r="Z98" s="3">
        <f t="shared" si="103"/>
        <v>0</v>
      </c>
      <c r="AA98" s="3">
        <f t="shared" si="104"/>
        <v>0</v>
      </c>
      <c r="AB98" s="17">
        <f t="shared" si="105"/>
        <v>0</v>
      </c>
      <c r="AC98" s="16">
        <f t="shared" si="59"/>
        <v>1</v>
      </c>
      <c r="AD98" s="8">
        <f t="shared" si="77"/>
        <v>880000</v>
      </c>
      <c r="AE98" s="3">
        <f t="shared" si="78"/>
        <v>220000</v>
      </c>
      <c r="AF98" s="17">
        <f t="shared" si="60"/>
        <v>1100000</v>
      </c>
    </row>
    <row r="99" spans="1:32" ht="15">
      <c r="A99">
        <v>95</v>
      </c>
      <c r="B99" t="s">
        <v>137</v>
      </c>
      <c r="C99" t="s">
        <v>139</v>
      </c>
      <c r="E99" s="3">
        <v>23952.4</v>
      </c>
      <c r="F99" s="4">
        <v>0.25</v>
      </c>
      <c r="G99" s="3">
        <f aca="true" t="shared" si="106" ref="G99:G104">E99*F99</f>
        <v>5988.1</v>
      </c>
      <c r="H99" s="3">
        <f aca="true" t="shared" si="107" ref="H99:H104">E99+G99</f>
        <v>29940.5</v>
      </c>
      <c r="I99" s="16">
        <v>0</v>
      </c>
      <c r="J99" s="3">
        <v>0</v>
      </c>
      <c r="K99" s="3">
        <f t="shared" si="98"/>
        <v>0</v>
      </c>
      <c r="L99" s="3">
        <f t="shared" si="99"/>
        <v>0</v>
      </c>
      <c r="M99" s="16">
        <v>0</v>
      </c>
      <c r="N99" s="19">
        <f t="shared" si="100"/>
        <v>0</v>
      </c>
      <c r="O99" s="8">
        <f t="shared" si="101"/>
        <v>0</v>
      </c>
      <c r="P99" s="17">
        <f t="shared" si="102"/>
        <v>0</v>
      </c>
      <c r="Q99" s="16">
        <v>1</v>
      </c>
      <c r="R99" s="3">
        <f t="shared" si="90"/>
        <v>23952.4</v>
      </c>
      <c r="S99" s="3">
        <f t="shared" si="91"/>
        <v>5988.1</v>
      </c>
      <c r="T99" s="17">
        <f t="shared" si="92"/>
        <v>29940.5</v>
      </c>
      <c r="U99" s="16">
        <v>0</v>
      </c>
      <c r="V99" s="8">
        <f t="shared" si="93"/>
        <v>0</v>
      </c>
      <c r="W99" s="3">
        <f t="shared" si="94"/>
        <v>0</v>
      </c>
      <c r="X99" s="17">
        <f t="shared" si="95"/>
        <v>0</v>
      </c>
      <c r="Y99" s="16">
        <v>0</v>
      </c>
      <c r="Z99" s="3">
        <f t="shared" si="103"/>
        <v>0</v>
      </c>
      <c r="AA99" s="3">
        <f t="shared" si="104"/>
        <v>0</v>
      </c>
      <c r="AB99" s="17">
        <f t="shared" si="105"/>
        <v>0</v>
      </c>
      <c r="AC99" s="16">
        <f t="shared" si="59"/>
        <v>1</v>
      </c>
      <c r="AD99" s="8">
        <f t="shared" si="77"/>
        <v>23952.4</v>
      </c>
      <c r="AE99" s="3">
        <f t="shared" si="78"/>
        <v>5988.1</v>
      </c>
      <c r="AF99" s="17">
        <f t="shared" si="60"/>
        <v>29940.5</v>
      </c>
    </row>
    <row r="100" spans="1:32" ht="15">
      <c r="A100">
        <v>96</v>
      </c>
      <c r="B100" t="s">
        <v>137</v>
      </c>
      <c r="C100" t="s">
        <v>140</v>
      </c>
      <c r="E100" s="3">
        <v>8550</v>
      </c>
      <c r="F100" s="4">
        <v>0.25</v>
      </c>
      <c r="G100" s="3">
        <f t="shared" si="106"/>
        <v>2137.5</v>
      </c>
      <c r="H100" s="3">
        <f t="shared" si="107"/>
        <v>10687.5</v>
      </c>
      <c r="I100" s="16">
        <v>0</v>
      </c>
      <c r="J100" s="3">
        <v>0</v>
      </c>
      <c r="K100" s="3">
        <f t="shared" si="98"/>
        <v>0</v>
      </c>
      <c r="L100" s="3">
        <f t="shared" si="99"/>
        <v>0</v>
      </c>
      <c r="M100" s="16">
        <v>0</v>
      </c>
      <c r="N100" s="19">
        <f t="shared" si="100"/>
        <v>0</v>
      </c>
      <c r="O100" s="8">
        <f t="shared" si="101"/>
        <v>0</v>
      </c>
      <c r="P100" s="17">
        <f t="shared" si="102"/>
        <v>0</v>
      </c>
      <c r="Q100" s="16">
        <v>1</v>
      </c>
      <c r="R100" s="3">
        <f t="shared" si="90"/>
        <v>8550</v>
      </c>
      <c r="S100" s="3">
        <f t="shared" si="91"/>
        <v>2137.5</v>
      </c>
      <c r="T100" s="17">
        <f t="shared" si="92"/>
        <v>10687.5</v>
      </c>
      <c r="U100" s="16">
        <v>0</v>
      </c>
      <c r="V100" s="8">
        <f t="shared" si="93"/>
        <v>0</v>
      </c>
      <c r="W100" s="3">
        <f t="shared" si="94"/>
        <v>0</v>
      </c>
      <c r="X100" s="17">
        <f t="shared" si="95"/>
        <v>0</v>
      </c>
      <c r="Y100" s="16">
        <v>0</v>
      </c>
      <c r="Z100" s="3">
        <f t="shared" si="103"/>
        <v>0</v>
      </c>
      <c r="AA100" s="3">
        <f t="shared" si="104"/>
        <v>0</v>
      </c>
      <c r="AB100" s="17">
        <f t="shared" si="105"/>
        <v>0</v>
      </c>
      <c r="AC100" s="16">
        <f t="shared" si="59"/>
        <v>1</v>
      </c>
      <c r="AD100" s="8">
        <f t="shared" si="77"/>
        <v>8550</v>
      </c>
      <c r="AE100" s="3">
        <f t="shared" si="78"/>
        <v>2137.5</v>
      </c>
      <c r="AF100" s="17">
        <f t="shared" si="60"/>
        <v>10687.5</v>
      </c>
    </row>
    <row r="101" spans="1:32" ht="15">
      <c r="A101">
        <v>97</v>
      </c>
      <c r="B101" t="s">
        <v>141</v>
      </c>
      <c r="C101" t="s">
        <v>142</v>
      </c>
      <c r="E101" s="3">
        <v>21000</v>
      </c>
      <c r="F101" s="4">
        <v>0.25</v>
      </c>
      <c r="G101" s="3">
        <f t="shared" si="106"/>
        <v>5250</v>
      </c>
      <c r="H101" s="3">
        <f t="shared" si="107"/>
        <v>26250</v>
      </c>
      <c r="I101" s="4">
        <v>0</v>
      </c>
      <c r="J101" s="3">
        <v>0</v>
      </c>
      <c r="K101" s="3">
        <v>0</v>
      </c>
      <c r="L101" s="3">
        <f t="shared" si="99"/>
        <v>0</v>
      </c>
      <c r="M101" s="4">
        <v>0</v>
      </c>
      <c r="N101" s="8">
        <v>0</v>
      </c>
      <c r="O101" s="8">
        <f t="shared" si="101"/>
        <v>0</v>
      </c>
      <c r="P101" s="17">
        <f t="shared" si="102"/>
        <v>0</v>
      </c>
      <c r="Q101" s="4">
        <v>1</v>
      </c>
      <c r="R101" s="3">
        <f t="shared" si="90"/>
        <v>21000</v>
      </c>
      <c r="S101" s="3">
        <f t="shared" si="91"/>
        <v>5250</v>
      </c>
      <c r="T101" s="17">
        <f t="shared" si="92"/>
        <v>26250</v>
      </c>
      <c r="U101" s="4">
        <v>0</v>
      </c>
      <c r="V101" s="8">
        <f t="shared" si="93"/>
        <v>0</v>
      </c>
      <c r="W101" s="3">
        <f t="shared" si="94"/>
        <v>0</v>
      </c>
      <c r="X101" s="17">
        <f t="shared" si="95"/>
        <v>0</v>
      </c>
      <c r="Y101" s="4">
        <v>0</v>
      </c>
      <c r="Z101" s="3">
        <f t="shared" si="103"/>
        <v>0</v>
      </c>
      <c r="AA101" s="3">
        <f t="shared" si="104"/>
        <v>0</v>
      </c>
      <c r="AB101" s="17">
        <f t="shared" si="105"/>
        <v>0</v>
      </c>
      <c r="AC101" s="16">
        <f t="shared" si="59"/>
        <v>1</v>
      </c>
      <c r="AD101" s="8">
        <f t="shared" si="77"/>
        <v>21000</v>
      </c>
      <c r="AE101" s="3">
        <f t="shared" si="78"/>
        <v>5250</v>
      </c>
      <c r="AF101" s="17">
        <f t="shared" si="60"/>
        <v>26250</v>
      </c>
    </row>
    <row r="102" spans="1:32" ht="15">
      <c r="A102">
        <v>98</v>
      </c>
      <c r="B102" t="s">
        <v>143</v>
      </c>
      <c r="C102" t="s">
        <v>144</v>
      </c>
      <c r="E102" s="3">
        <v>11000</v>
      </c>
      <c r="F102" s="4">
        <v>0.25</v>
      </c>
      <c r="G102" s="3">
        <f t="shared" si="106"/>
        <v>2750</v>
      </c>
      <c r="H102" s="3">
        <f t="shared" si="107"/>
        <v>13750</v>
      </c>
      <c r="I102" s="4">
        <v>0</v>
      </c>
      <c r="J102" s="3">
        <v>0</v>
      </c>
      <c r="K102" s="3">
        <v>0</v>
      </c>
      <c r="L102" s="3">
        <f t="shared" si="99"/>
        <v>0</v>
      </c>
      <c r="M102" s="4">
        <v>0</v>
      </c>
      <c r="N102" s="8">
        <v>1</v>
      </c>
      <c r="O102" s="8">
        <f aca="true" t="shared" si="108" ref="O102:O104">N102*F102</f>
        <v>0.25</v>
      </c>
      <c r="P102" s="17">
        <f aca="true" t="shared" si="109" ref="P102:P104">H102*M102</f>
        <v>0</v>
      </c>
      <c r="Q102" s="4">
        <v>1</v>
      </c>
      <c r="R102" s="3">
        <f t="shared" si="90"/>
        <v>11000</v>
      </c>
      <c r="S102" s="3">
        <f t="shared" si="91"/>
        <v>2750</v>
      </c>
      <c r="T102" s="17">
        <f t="shared" si="92"/>
        <v>13750</v>
      </c>
      <c r="U102" s="4">
        <v>0</v>
      </c>
      <c r="V102" s="8">
        <f t="shared" si="93"/>
        <v>0</v>
      </c>
      <c r="W102" s="3">
        <f t="shared" si="94"/>
        <v>0</v>
      </c>
      <c r="X102" s="17">
        <f t="shared" si="95"/>
        <v>0</v>
      </c>
      <c r="Y102" s="4">
        <v>0</v>
      </c>
      <c r="Z102" s="3">
        <f t="shared" si="103"/>
        <v>0</v>
      </c>
      <c r="AA102" s="3">
        <f t="shared" si="104"/>
        <v>0</v>
      </c>
      <c r="AB102" s="17">
        <f t="shared" si="105"/>
        <v>0</v>
      </c>
      <c r="AC102" s="16">
        <f t="shared" si="59"/>
        <v>1</v>
      </c>
      <c r="AD102" s="8">
        <f t="shared" si="77"/>
        <v>11001</v>
      </c>
      <c r="AE102" s="3">
        <f t="shared" si="78"/>
        <v>2750.25</v>
      </c>
      <c r="AF102" s="17">
        <f t="shared" si="60"/>
        <v>13750</v>
      </c>
    </row>
    <row r="103" spans="1:32" ht="15">
      <c r="A103">
        <v>99</v>
      </c>
      <c r="B103" t="s">
        <v>143</v>
      </c>
      <c r="C103" t="s">
        <v>145</v>
      </c>
      <c r="E103" s="3">
        <v>10000</v>
      </c>
      <c r="F103" s="4">
        <v>0.25</v>
      </c>
      <c r="G103" s="3">
        <f t="shared" si="106"/>
        <v>2500</v>
      </c>
      <c r="H103" s="3">
        <f t="shared" si="107"/>
        <v>12500</v>
      </c>
      <c r="I103" s="4">
        <v>0</v>
      </c>
      <c r="J103" s="3">
        <v>0</v>
      </c>
      <c r="K103" s="3">
        <v>0</v>
      </c>
      <c r="L103" s="3">
        <f t="shared" si="99"/>
        <v>0</v>
      </c>
      <c r="M103" s="4">
        <v>0</v>
      </c>
      <c r="N103" s="8">
        <v>2</v>
      </c>
      <c r="O103" s="8">
        <f t="shared" si="108"/>
        <v>0.5</v>
      </c>
      <c r="P103" s="17">
        <f t="shared" si="109"/>
        <v>0</v>
      </c>
      <c r="Q103" s="4">
        <v>1</v>
      </c>
      <c r="R103" s="3">
        <f t="shared" si="90"/>
        <v>10000</v>
      </c>
      <c r="S103" s="3">
        <f t="shared" si="91"/>
        <v>2500</v>
      </c>
      <c r="T103" s="17">
        <f t="shared" si="92"/>
        <v>12500</v>
      </c>
      <c r="U103" s="4">
        <v>0</v>
      </c>
      <c r="V103" s="8">
        <f t="shared" si="93"/>
        <v>0</v>
      </c>
      <c r="W103" s="3">
        <f t="shared" si="94"/>
        <v>0</v>
      </c>
      <c r="X103" s="17">
        <f t="shared" si="95"/>
        <v>0</v>
      </c>
      <c r="Y103" s="4">
        <v>0</v>
      </c>
      <c r="Z103" s="3">
        <f t="shared" si="103"/>
        <v>0</v>
      </c>
      <c r="AA103" s="3">
        <f t="shared" si="104"/>
        <v>0</v>
      </c>
      <c r="AB103" s="17">
        <f t="shared" si="105"/>
        <v>0</v>
      </c>
      <c r="AC103" s="16">
        <f t="shared" si="59"/>
        <v>1</v>
      </c>
      <c r="AD103" s="8">
        <f t="shared" si="77"/>
        <v>10002</v>
      </c>
      <c r="AE103" s="3">
        <f t="shared" si="78"/>
        <v>2500.5</v>
      </c>
      <c r="AF103" s="17">
        <f t="shared" si="60"/>
        <v>12500</v>
      </c>
    </row>
    <row r="104" spans="1:32" ht="15">
      <c r="A104">
        <v>100</v>
      </c>
      <c r="B104" t="s">
        <v>143</v>
      </c>
      <c r="C104" t="s">
        <v>146</v>
      </c>
      <c r="E104" s="3">
        <v>280000</v>
      </c>
      <c r="F104" s="4">
        <v>0.25</v>
      </c>
      <c r="G104" s="3">
        <f t="shared" si="106"/>
        <v>70000</v>
      </c>
      <c r="H104" s="3">
        <f t="shared" si="107"/>
        <v>350000</v>
      </c>
      <c r="I104" s="4">
        <v>0</v>
      </c>
      <c r="J104" s="3">
        <v>0</v>
      </c>
      <c r="K104" s="3">
        <v>0</v>
      </c>
      <c r="L104" s="3">
        <f t="shared" si="99"/>
        <v>0</v>
      </c>
      <c r="M104" s="4">
        <v>0</v>
      </c>
      <c r="N104" s="8">
        <v>3</v>
      </c>
      <c r="O104" s="8">
        <f t="shared" si="108"/>
        <v>0.75</v>
      </c>
      <c r="P104" s="17">
        <f t="shared" si="109"/>
        <v>0</v>
      </c>
      <c r="Q104" s="4">
        <v>1</v>
      </c>
      <c r="R104" s="3">
        <f t="shared" si="90"/>
        <v>280000</v>
      </c>
      <c r="S104" s="3">
        <f t="shared" si="91"/>
        <v>70000</v>
      </c>
      <c r="T104" s="17">
        <f t="shared" si="92"/>
        <v>350000</v>
      </c>
      <c r="U104" s="4">
        <v>0</v>
      </c>
      <c r="V104" s="8">
        <f t="shared" si="93"/>
        <v>0</v>
      </c>
      <c r="W104" s="3">
        <f t="shared" si="94"/>
        <v>0</v>
      </c>
      <c r="X104" s="17">
        <f t="shared" si="95"/>
        <v>0</v>
      </c>
      <c r="Y104" s="4">
        <v>0</v>
      </c>
      <c r="Z104" s="3">
        <f t="shared" si="103"/>
        <v>0</v>
      </c>
      <c r="AA104" s="3">
        <f t="shared" si="104"/>
        <v>0</v>
      </c>
      <c r="AB104" s="17">
        <f t="shared" si="105"/>
        <v>0</v>
      </c>
      <c r="AC104" s="16">
        <f t="shared" si="59"/>
        <v>1</v>
      </c>
      <c r="AD104" s="8">
        <f t="shared" si="77"/>
        <v>280003</v>
      </c>
      <c r="AE104" s="3">
        <f t="shared" si="78"/>
        <v>70000.75</v>
      </c>
      <c r="AF104" s="17">
        <f t="shared" si="60"/>
        <v>350000</v>
      </c>
    </row>
    <row r="105" spans="1:32" ht="15">
      <c r="A105">
        <v>101</v>
      </c>
      <c r="B105" t="s">
        <v>147</v>
      </c>
      <c r="C105" t="s">
        <v>148</v>
      </c>
      <c r="E105" s="3">
        <v>191582.35</v>
      </c>
      <c r="F105" s="4">
        <v>0.25</v>
      </c>
      <c r="G105" s="3">
        <f aca="true" t="shared" si="110" ref="G105:G112">E105*F105</f>
        <v>47895.5875</v>
      </c>
      <c r="H105" s="3">
        <f aca="true" t="shared" si="111" ref="H105:H112">E105+G105</f>
        <v>239477.9375</v>
      </c>
      <c r="I105" s="16">
        <v>0</v>
      </c>
      <c r="J105" s="3">
        <v>0</v>
      </c>
      <c r="K105" s="3">
        <v>0</v>
      </c>
      <c r="L105" s="3">
        <f aca="true" t="shared" si="112" ref="L105:L112">H105*I105</f>
        <v>0</v>
      </c>
      <c r="M105" s="16">
        <v>0</v>
      </c>
      <c r="N105" s="19">
        <f aca="true" t="shared" si="113" ref="N105">E105*M105</f>
        <v>0</v>
      </c>
      <c r="O105" s="8">
        <f aca="true" t="shared" si="114" ref="O105">N105*F105</f>
        <v>0</v>
      </c>
      <c r="P105" s="17">
        <f aca="true" t="shared" si="115" ref="P105:P112">H105*M105</f>
        <v>0</v>
      </c>
      <c r="Q105" s="16">
        <v>0.47</v>
      </c>
      <c r="R105" s="3">
        <f aca="true" t="shared" si="116" ref="R105:R112">E105*Q105</f>
        <v>90043.70449999999</v>
      </c>
      <c r="S105" s="3">
        <f aca="true" t="shared" si="117" ref="S105:S112">R105*F105</f>
        <v>22510.926124999998</v>
      </c>
      <c r="T105" s="17">
        <f aca="true" t="shared" si="118" ref="T105:T112">H105*Q105</f>
        <v>112554.63062499999</v>
      </c>
      <c r="U105" s="16">
        <v>0.53</v>
      </c>
      <c r="V105" s="8">
        <f aca="true" t="shared" si="119" ref="V105:V112">E105*U105</f>
        <v>101538.64550000001</v>
      </c>
      <c r="W105" s="3">
        <f aca="true" t="shared" si="120" ref="W105:W112">V105*F105</f>
        <v>25384.661375000003</v>
      </c>
      <c r="X105" s="17">
        <f aca="true" t="shared" si="121" ref="X105:X112">H105*U105</f>
        <v>126923.30687500001</v>
      </c>
      <c r="Y105" s="16">
        <v>0</v>
      </c>
      <c r="Z105" s="3">
        <f aca="true" t="shared" si="122" ref="Z105:Z112">E105*Y105</f>
        <v>0</v>
      </c>
      <c r="AA105" s="3">
        <f aca="true" t="shared" si="123" ref="AA105:AA112">Z105*F105</f>
        <v>0</v>
      </c>
      <c r="AB105" s="17">
        <f aca="true" t="shared" si="124" ref="AB105:AB112">H105*Y105</f>
        <v>0</v>
      </c>
      <c r="AC105" s="16">
        <f aca="true" t="shared" si="125" ref="AC105:AC112">I105+M105+Q105+U105+Y105</f>
        <v>1</v>
      </c>
      <c r="AD105" s="8">
        <f aca="true" t="shared" si="126" ref="AD105:AD112">J105+N105+R105+V105+Z105</f>
        <v>191582.35</v>
      </c>
      <c r="AE105" s="3">
        <f aca="true" t="shared" si="127" ref="AE105">K105+O105+S105+W105+AA105</f>
        <v>47895.5875</v>
      </c>
      <c r="AF105" s="17">
        <f aca="true" t="shared" si="128" ref="AF105">L105+P105+T105+X105+AB105</f>
        <v>239477.9375</v>
      </c>
    </row>
    <row r="106" spans="1:32" ht="15">
      <c r="A106">
        <v>102</v>
      </c>
      <c r="B106" t="s">
        <v>147</v>
      </c>
      <c r="C106" t="s">
        <v>149</v>
      </c>
      <c r="E106" s="3">
        <v>1244.88</v>
      </c>
      <c r="F106" s="4">
        <v>0.25</v>
      </c>
      <c r="G106" s="3">
        <f t="shared" si="110"/>
        <v>311.22</v>
      </c>
      <c r="H106" s="3">
        <f t="shared" si="111"/>
        <v>1556.1000000000001</v>
      </c>
      <c r="I106" s="16">
        <v>0</v>
      </c>
      <c r="J106" s="3">
        <v>0</v>
      </c>
      <c r="K106" s="3">
        <v>0</v>
      </c>
      <c r="L106" s="3">
        <f t="shared" si="112"/>
        <v>0</v>
      </c>
      <c r="M106" s="16">
        <v>0</v>
      </c>
      <c r="N106" s="19">
        <v>0</v>
      </c>
      <c r="O106" s="8">
        <v>0</v>
      </c>
      <c r="P106" s="17">
        <f t="shared" si="115"/>
        <v>0</v>
      </c>
      <c r="Q106" s="16">
        <v>1</v>
      </c>
      <c r="R106" s="3">
        <f t="shared" si="116"/>
        <v>1244.88</v>
      </c>
      <c r="S106" s="3">
        <f t="shared" si="117"/>
        <v>311.22</v>
      </c>
      <c r="T106" s="17">
        <f t="shared" si="118"/>
        <v>1556.1000000000001</v>
      </c>
      <c r="U106" s="16">
        <v>0</v>
      </c>
      <c r="V106" s="8">
        <f t="shared" si="119"/>
        <v>0</v>
      </c>
      <c r="W106" s="3">
        <f t="shared" si="120"/>
        <v>0</v>
      </c>
      <c r="X106" s="17">
        <f t="shared" si="121"/>
        <v>0</v>
      </c>
      <c r="Y106" s="16">
        <v>0</v>
      </c>
      <c r="Z106" s="3">
        <f t="shared" si="122"/>
        <v>0</v>
      </c>
      <c r="AA106" s="3">
        <f t="shared" si="123"/>
        <v>0</v>
      </c>
      <c r="AB106" s="17">
        <f t="shared" si="124"/>
        <v>0</v>
      </c>
      <c r="AC106" s="16">
        <f t="shared" si="125"/>
        <v>1</v>
      </c>
      <c r="AD106" s="8">
        <f t="shared" si="126"/>
        <v>1244.88</v>
      </c>
      <c r="AE106" s="3">
        <f aca="true" t="shared" si="129" ref="AE106:AE112">K106+O106+S106+W106+AA106</f>
        <v>311.22</v>
      </c>
      <c r="AF106" s="17">
        <f aca="true" t="shared" si="130" ref="AF106:AF112">L106+P106+T106+X106+AB106</f>
        <v>1556.1000000000001</v>
      </c>
    </row>
    <row r="107" spans="1:32" ht="15">
      <c r="A107">
        <v>103</v>
      </c>
      <c r="B107" t="s">
        <v>147</v>
      </c>
      <c r="C107" t="s">
        <v>150</v>
      </c>
      <c r="E107" s="3">
        <v>30494.58</v>
      </c>
      <c r="F107" s="4">
        <v>0.25</v>
      </c>
      <c r="G107" s="3">
        <f t="shared" si="110"/>
        <v>7623.645</v>
      </c>
      <c r="H107" s="3">
        <f t="shared" si="111"/>
        <v>38118.225000000006</v>
      </c>
      <c r="I107" s="16">
        <v>0</v>
      </c>
      <c r="J107" s="3">
        <v>0</v>
      </c>
      <c r="K107" s="3">
        <v>0</v>
      </c>
      <c r="L107" s="3">
        <f t="shared" si="112"/>
        <v>0</v>
      </c>
      <c r="M107" s="16">
        <v>0</v>
      </c>
      <c r="N107" s="19">
        <v>0</v>
      </c>
      <c r="O107" s="8">
        <v>0</v>
      </c>
      <c r="P107" s="17">
        <f t="shared" si="115"/>
        <v>0</v>
      </c>
      <c r="Q107" s="16">
        <v>1</v>
      </c>
      <c r="R107" s="3">
        <f t="shared" si="116"/>
        <v>30494.58</v>
      </c>
      <c r="S107" s="3">
        <f t="shared" si="117"/>
        <v>7623.645</v>
      </c>
      <c r="T107" s="17">
        <f t="shared" si="118"/>
        <v>38118.225000000006</v>
      </c>
      <c r="U107" s="16">
        <v>0</v>
      </c>
      <c r="V107" s="8">
        <f t="shared" si="119"/>
        <v>0</v>
      </c>
      <c r="W107" s="3">
        <f t="shared" si="120"/>
        <v>0</v>
      </c>
      <c r="X107" s="17">
        <f t="shared" si="121"/>
        <v>0</v>
      </c>
      <c r="Y107" s="16">
        <v>0</v>
      </c>
      <c r="Z107" s="3">
        <f t="shared" si="122"/>
        <v>0</v>
      </c>
      <c r="AA107" s="3">
        <f t="shared" si="123"/>
        <v>0</v>
      </c>
      <c r="AB107" s="17">
        <f t="shared" si="124"/>
        <v>0</v>
      </c>
      <c r="AC107" s="16">
        <f t="shared" si="125"/>
        <v>1</v>
      </c>
      <c r="AD107" s="8">
        <f t="shared" si="126"/>
        <v>30494.58</v>
      </c>
      <c r="AE107" s="3">
        <f t="shared" si="129"/>
        <v>7623.645</v>
      </c>
      <c r="AF107" s="17">
        <f t="shared" si="130"/>
        <v>38118.225000000006</v>
      </c>
    </row>
    <row r="108" spans="1:32" ht="15">
      <c r="A108">
        <v>104</v>
      </c>
      <c r="B108" t="s">
        <v>147</v>
      </c>
      <c r="C108" t="s">
        <v>151</v>
      </c>
      <c r="E108" s="3">
        <v>6340</v>
      </c>
      <c r="F108" s="4">
        <v>0.25</v>
      </c>
      <c r="G108" s="3">
        <f t="shared" si="110"/>
        <v>1585</v>
      </c>
      <c r="H108" s="3">
        <f t="shared" si="111"/>
        <v>7925</v>
      </c>
      <c r="I108" s="16">
        <v>0</v>
      </c>
      <c r="J108" s="3">
        <v>0</v>
      </c>
      <c r="K108" s="3">
        <v>0</v>
      </c>
      <c r="L108" s="3">
        <f t="shared" si="112"/>
        <v>0</v>
      </c>
      <c r="M108" s="16">
        <v>0</v>
      </c>
      <c r="N108" s="19">
        <v>0</v>
      </c>
      <c r="O108" s="8">
        <v>0</v>
      </c>
      <c r="P108" s="17">
        <f t="shared" si="115"/>
        <v>0</v>
      </c>
      <c r="Q108" s="16">
        <v>1</v>
      </c>
      <c r="R108" s="3">
        <f t="shared" si="116"/>
        <v>6340</v>
      </c>
      <c r="S108" s="3">
        <f t="shared" si="117"/>
        <v>1585</v>
      </c>
      <c r="T108" s="17">
        <f t="shared" si="118"/>
        <v>7925</v>
      </c>
      <c r="U108" s="16">
        <v>0</v>
      </c>
      <c r="V108" s="8">
        <f t="shared" si="119"/>
        <v>0</v>
      </c>
      <c r="W108" s="3">
        <f t="shared" si="120"/>
        <v>0</v>
      </c>
      <c r="X108" s="17">
        <f t="shared" si="121"/>
        <v>0</v>
      </c>
      <c r="Y108" s="16">
        <v>0</v>
      </c>
      <c r="Z108" s="3">
        <f t="shared" si="122"/>
        <v>0</v>
      </c>
      <c r="AA108" s="3">
        <f t="shared" si="123"/>
        <v>0</v>
      </c>
      <c r="AB108" s="17">
        <f t="shared" si="124"/>
        <v>0</v>
      </c>
      <c r="AC108" s="16">
        <f t="shared" si="125"/>
        <v>1</v>
      </c>
      <c r="AD108" s="8">
        <f t="shared" si="126"/>
        <v>6340</v>
      </c>
      <c r="AE108" s="3">
        <f t="shared" si="129"/>
        <v>1585</v>
      </c>
      <c r="AF108" s="17">
        <f t="shared" si="130"/>
        <v>7925</v>
      </c>
    </row>
    <row r="109" spans="1:32" ht="15">
      <c r="A109">
        <v>105</v>
      </c>
      <c r="B109" t="s">
        <v>147</v>
      </c>
      <c r="C109" t="s">
        <v>152</v>
      </c>
      <c r="E109" s="3">
        <v>151496.71</v>
      </c>
      <c r="F109" s="4">
        <v>0.25</v>
      </c>
      <c r="G109" s="3">
        <f t="shared" si="110"/>
        <v>37874.1775</v>
      </c>
      <c r="H109" s="3">
        <f t="shared" si="111"/>
        <v>189370.88749999998</v>
      </c>
      <c r="I109" s="16">
        <v>0</v>
      </c>
      <c r="J109" s="3">
        <v>0</v>
      </c>
      <c r="K109" s="3">
        <v>0</v>
      </c>
      <c r="L109" s="3">
        <f t="shared" si="112"/>
        <v>0</v>
      </c>
      <c r="M109" s="16">
        <v>0</v>
      </c>
      <c r="N109" s="19">
        <v>0</v>
      </c>
      <c r="O109" s="8">
        <v>0</v>
      </c>
      <c r="P109" s="17">
        <f t="shared" si="115"/>
        <v>0</v>
      </c>
      <c r="Q109" s="16">
        <v>1</v>
      </c>
      <c r="R109" s="3">
        <f t="shared" si="116"/>
        <v>151496.71</v>
      </c>
      <c r="S109" s="3">
        <f t="shared" si="117"/>
        <v>37874.1775</v>
      </c>
      <c r="T109" s="17">
        <f t="shared" si="118"/>
        <v>189370.88749999998</v>
      </c>
      <c r="U109" s="16">
        <v>0</v>
      </c>
      <c r="V109" s="8">
        <f t="shared" si="119"/>
        <v>0</v>
      </c>
      <c r="W109" s="3">
        <f t="shared" si="120"/>
        <v>0</v>
      </c>
      <c r="X109" s="17">
        <f t="shared" si="121"/>
        <v>0</v>
      </c>
      <c r="Y109" s="16">
        <v>0</v>
      </c>
      <c r="Z109" s="3">
        <f t="shared" si="122"/>
        <v>0</v>
      </c>
      <c r="AA109" s="3">
        <f t="shared" si="123"/>
        <v>0</v>
      </c>
      <c r="AB109" s="17">
        <f t="shared" si="124"/>
        <v>0</v>
      </c>
      <c r="AC109" s="16">
        <f t="shared" si="125"/>
        <v>1</v>
      </c>
      <c r="AD109" s="8">
        <f t="shared" si="126"/>
        <v>151496.71</v>
      </c>
      <c r="AE109" s="3">
        <f t="shared" si="129"/>
        <v>37874.1775</v>
      </c>
      <c r="AF109" s="17">
        <f t="shared" si="130"/>
        <v>189370.88749999998</v>
      </c>
    </row>
    <row r="110" spans="1:32" ht="15">
      <c r="A110">
        <v>106</v>
      </c>
      <c r="B110" t="s">
        <v>147</v>
      </c>
      <c r="C110" t="s">
        <v>153</v>
      </c>
      <c r="E110" s="3">
        <v>51139.68</v>
      </c>
      <c r="F110" s="4">
        <v>0.25</v>
      </c>
      <c r="G110" s="3">
        <f t="shared" si="110"/>
        <v>12784.92</v>
      </c>
      <c r="H110" s="3">
        <f t="shared" si="111"/>
        <v>63924.6</v>
      </c>
      <c r="I110" s="16">
        <v>0</v>
      </c>
      <c r="J110" s="3">
        <v>0</v>
      </c>
      <c r="K110" s="3">
        <v>0</v>
      </c>
      <c r="L110" s="3">
        <f t="shared" si="112"/>
        <v>0</v>
      </c>
      <c r="M110" s="16">
        <v>0</v>
      </c>
      <c r="N110" s="19">
        <v>0</v>
      </c>
      <c r="O110" s="8">
        <v>0</v>
      </c>
      <c r="P110" s="17">
        <f t="shared" si="115"/>
        <v>0</v>
      </c>
      <c r="Q110" s="16">
        <v>1</v>
      </c>
      <c r="R110" s="3">
        <f t="shared" si="116"/>
        <v>51139.68</v>
      </c>
      <c r="S110" s="3">
        <f t="shared" si="117"/>
        <v>12784.92</v>
      </c>
      <c r="T110" s="17">
        <f t="shared" si="118"/>
        <v>63924.6</v>
      </c>
      <c r="U110" s="16">
        <v>0</v>
      </c>
      <c r="V110" s="8">
        <f t="shared" si="119"/>
        <v>0</v>
      </c>
      <c r="W110" s="3">
        <f t="shared" si="120"/>
        <v>0</v>
      </c>
      <c r="X110" s="17">
        <f t="shared" si="121"/>
        <v>0</v>
      </c>
      <c r="Y110" s="16">
        <v>0</v>
      </c>
      <c r="Z110" s="3">
        <f t="shared" si="122"/>
        <v>0</v>
      </c>
      <c r="AA110" s="3">
        <f t="shared" si="123"/>
        <v>0</v>
      </c>
      <c r="AB110" s="17">
        <f t="shared" si="124"/>
        <v>0</v>
      </c>
      <c r="AC110" s="16">
        <f t="shared" si="125"/>
        <v>1</v>
      </c>
      <c r="AD110" s="8">
        <f t="shared" si="126"/>
        <v>51139.68</v>
      </c>
      <c r="AE110" s="3">
        <f t="shared" si="129"/>
        <v>12784.92</v>
      </c>
      <c r="AF110" s="17">
        <f t="shared" si="130"/>
        <v>63924.6</v>
      </c>
    </row>
    <row r="111" spans="1:32" ht="15">
      <c r="A111">
        <v>107</v>
      </c>
      <c r="B111" t="s">
        <v>147</v>
      </c>
      <c r="C111" t="s">
        <v>154</v>
      </c>
      <c r="E111" s="3">
        <v>90000</v>
      </c>
      <c r="F111" s="4">
        <v>0.25</v>
      </c>
      <c r="G111" s="3">
        <f t="shared" si="110"/>
        <v>22500</v>
      </c>
      <c r="H111" s="3">
        <f t="shared" si="111"/>
        <v>112500</v>
      </c>
      <c r="I111" s="16">
        <v>0</v>
      </c>
      <c r="J111" s="3">
        <v>0</v>
      </c>
      <c r="K111" s="3">
        <v>0</v>
      </c>
      <c r="L111" s="3">
        <f t="shared" si="112"/>
        <v>0</v>
      </c>
      <c r="M111" s="16">
        <v>0</v>
      </c>
      <c r="N111" s="19">
        <v>0</v>
      </c>
      <c r="O111" s="8">
        <v>0</v>
      </c>
      <c r="P111" s="17">
        <f t="shared" si="115"/>
        <v>0</v>
      </c>
      <c r="Q111" s="16">
        <v>1</v>
      </c>
      <c r="R111" s="3">
        <f t="shared" si="116"/>
        <v>90000</v>
      </c>
      <c r="S111" s="3">
        <f t="shared" si="117"/>
        <v>22500</v>
      </c>
      <c r="T111" s="17">
        <f t="shared" si="118"/>
        <v>112500</v>
      </c>
      <c r="U111" s="16">
        <v>0</v>
      </c>
      <c r="V111" s="8">
        <f t="shared" si="119"/>
        <v>0</v>
      </c>
      <c r="W111" s="3">
        <f t="shared" si="120"/>
        <v>0</v>
      </c>
      <c r="X111" s="17">
        <f t="shared" si="121"/>
        <v>0</v>
      </c>
      <c r="Y111" s="16">
        <v>0</v>
      </c>
      <c r="Z111" s="3">
        <f t="shared" si="122"/>
        <v>0</v>
      </c>
      <c r="AA111" s="3">
        <f t="shared" si="123"/>
        <v>0</v>
      </c>
      <c r="AB111" s="17">
        <f t="shared" si="124"/>
        <v>0</v>
      </c>
      <c r="AC111" s="16">
        <f t="shared" si="125"/>
        <v>1</v>
      </c>
      <c r="AD111" s="8">
        <f t="shared" si="126"/>
        <v>90000</v>
      </c>
      <c r="AE111" s="3">
        <f t="shared" si="129"/>
        <v>22500</v>
      </c>
      <c r="AF111" s="17">
        <f t="shared" si="130"/>
        <v>112500</v>
      </c>
    </row>
    <row r="112" spans="1:32" ht="15">
      <c r="A112">
        <v>108</v>
      </c>
      <c r="B112" t="s">
        <v>147</v>
      </c>
      <c r="C112" t="s">
        <v>155</v>
      </c>
      <c r="E112" s="3">
        <v>2550</v>
      </c>
      <c r="F112" s="4">
        <v>0</v>
      </c>
      <c r="G112" s="3">
        <f t="shared" si="110"/>
        <v>0</v>
      </c>
      <c r="H112" s="3">
        <f t="shared" si="111"/>
        <v>2550</v>
      </c>
      <c r="I112" s="16">
        <v>0</v>
      </c>
      <c r="J112" s="3">
        <v>0</v>
      </c>
      <c r="K112" s="3">
        <v>0</v>
      </c>
      <c r="L112" s="3">
        <f t="shared" si="112"/>
        <v>0</v>
      </c>
      <c r="M112" s="16">
        <v>0</v>
      </c>
      <c r="N112" s="19">
        <v>0</v>
      </c>
      <c r="O112" s="8">
        <v>0</v>
      </c>
      <c r="P112" s="17">
        <f t="shared" si="115"/>
        <v>0</v>
      </c>
      <c r="Q112" s="16">
        <v>1</v>
      </c>
      <c r="R112" s="3">
        <f t="shared" si="116"/>
        <v>2550</v>
      </c>
      <c r="S112" s="3">
        <f t="shared" si="117"/>
        <v>0</v>
      </c>
      <c r="T112" s="17">
        <f t="shared" si="118"/>
        <v>2550</v>
      </c>
      <c r="U112" s="16">
        <v>0</v>
      </c>
      <c r="V112" s="8">
        <f t="shared" si="119"/>
        <v>0</v>
      </c>
      <c r="W112" s="3">
        <f t="shared" si="120"/>
        <v>0</v>
      </c>
      <c r="X112" s="17">
        <f t="shared" si="121"/>
        <v>0</v>
      </c>
      <c r="Y112" s="16">
        <v>0</v>
      </c>
      <c r="Z112" s="3">
        <f t="shared" si="122"/>
        <v>0</v>
      </c>
      <c r="AA112" s="3">
        <f t="shared" si="123"/>
        <v>0</v>
      </c>
      <c r="AB112" s="17">
        <f t="shared" si="124"/>
        <v>0</v>
      </c>
      <c r="AC112" s="16">
        <f t="shared" si="125"/>
        <v>1</v>
      </c>
      <c r="AD112" s="8">
        <f t="shared" si="126"/>
        <v>2550</v>
      </c>
      <c r="AE112" s="3">
        <f t="shared" si="129"/>
        <v>0</v>
      </c>
      <c r="AF112" s="17">
        <f t="shared" si="130"/>
        <v>2550</v>
      </c>
    </row>
    <row r="113" spans="2:32" ht="15">
      <c r="B113" s="11" t="s">
        <v>156</v>
      </c>
      <c r="E113" s="10">
        <f>SUM(E4:E112)</f>
        <v>25586120.87</v>
      </c>
      <c r="F113" s="10"/>
      <c r="G113" s="10">
        <f>SUM(G4:G112)</f>
        <v>6382153.0600000005</v>
      </c>
      <c r="H113" s="10">
        <f>SUM(H4:H112)</f>
        <v>31968301.93000001</v>
      </c>
      <c r="I113" s="10"/>
      <c r="J113" s="10">
        <f>SUM(J4:J112)</f>
        <v>9066658.055000003</v>
      </c>
      <c r="K113" s="10">
        <f>SUM(K4:K112)</f>
        <v>2264031.4137500008</v>
      </c>
      <c r="L113" s="10">
        <f>SUM(L4:L112)</f>
        <v>11330703.46875</v>
      </c>
      <c r="M113" s="10"/>
      <c r="N113" s="10">
        <f>SUM(N4:N112)</f>
        <v>10682691.034999998</v>
      </c>
      <c r="O113" s="10">
        <f>SUM(O4:O112)</f>
        <v>2668039.65875</v>
      </c>
      <c r="P113" s="10">
        <f>SUM(P4:P112)</f>
        <v>13350737.193750001</v>
      </c>
      <c r="Q113" s="10"/>
      <c r="R113" s="10">
        <f>SUM(R4:R112)</f>
        <v>2585228.2245</v>
      </c>
      <c r="S113" s="10">
        <f>SUM(S4:S112)</f>
        <v>640786.056125</v>
      </c>
      <c r="T113" s="10">
        <f>SUM(T4:T112)</f>
        <v>3226487.6231250004</v>
      </c>
      <c r="U113" s="10"/>
      <c r="V113" s="10">
        <f>SUM(V4:V112)</f>
        <v>527228.6655</v>
      </c>
      <c r="W113" s="10">
        <f>SUM(W4:W112)</f>
        <v>127794.26637499998</v>
      </c>
      <c r="X113" s="10">
        <f>SUM(X4:X112)</f>
        <v>655022.931875</v>
      </c>
      <c r="Y113" s="10"/>
      <c r="Z113" s="10">
        <f>SUM(Z4:Z112)</f>
        <v>2724320.89</v>
      </c>
      <c r="AA113" s="10">
        <f>SUM(AA4:AA112)</f>
        <v>681029.8225</v>
      </c>
      <c r="AB113" s="10">
        <f>SUM(AB4:AB112)</f>
        <v>3405350.7125</v>
      </c>
      <c r="AC113" s="10"/>
      <c r="AD113" s="10">
        <f>SUM(AD4:AD112)</f>
        <v>25586126.87</v>
      </c>
      <c r="AE113" s="10">
        <f>SUM(AE4:AE112)</f>
        <v>6381681.2175</v>
      </c>
      <c r="AF113" s="10">
        <f>SUM(AF4:AF112)</f>
        <v>31968301.93000001</v>
      </c>
    </row>
    <row r="114" spans="5:30" s="7" customFormat="1" ht="15">
      <c r="E114" s="5"/>
      <c r="F114" s="5"/>
      <c r="G114" s="5"/>
      <c r="H114" s="5"/>
      <c r="I114" s="6"/>
      <c r="J114" s="5"/>
      <c r="K114" s="5"/>
      <c r="L114" s="5"/>
      <c r="M114" s="6"/>
      <c r="N114" s="9"/>
      <c r="O114" s="9"/>
      <c r="P114" s="3"/>
      <c r="Q114" s="6"/>
      <c r="R114" s="5"/>
      <c r="S114" s="5"/>
      <c r="T114" s="3">
        <f aca="true" t="shared" si="131" ref="T114">H114*Q114</f>
        <v>0</v>
      </c>
      <c r="U114" s="6"/>
      <c r="V114" s="9"/>
      <c r="W114" s="5"/>
      <c r="X114" s="3">
        <f aca="true" t="shared" si="132" ref="X114">H114*U114</f>
        <v>0</v>
      </c>
      <c r="Y114" s="6"/>
      <c r="Z114" s="5"/>
      <c r="AA114" s="5"/>
      <c r="AB114" s="3">
        <f aca="true" t="shared" si="133" ref="AB114">H114*Y114</f>
        <v>0</v>
      </c>
      <c r="AD114" s="5">
        <f>J113+N113+R113+V113+Z113</f>
        <v>25586126.870000005</v>
      </c>
    </row>
    <row r="115" spans="5:8" ht="15">
      <c r="E115" s="3"/>
      <c r="F115" s="3"/>
      <c r="G115" s="3"/>
      <c r="H115" s="3"/>
    </row>
    <row r="116" spans="5:8" ht="15">
      <c r="E116" s="3"/>
      <c r="F116" s="3"/>
      <c r="G116" s="3"/>
      <c r="H116" s="3"/>
    </row>
    <row r="117" spans="5:8" ht="15">
      <c r="E117" s="3"/>
      <c r="F117" s="3"/>
      <c r="G117" s="3"/>
      <c r="H117" s="3"/>
    </row>
    <row r="118" spans="5:8" ht="15">
      <c r="E118" s="3"/>
      <c r="F118" s="3"/>
      <c r="G118" s="3"/>
      <c r="H118" s="3"/>
    </row>
    <row r="119" spans="5:8" ht="15">
      <c r="E119" s="3"/>
      <c r="F119" s="3"/>
      <c r="G119" s="3"/>
      <c r="H119" s="3"/>
    </row>
    <row r="120" spans="5:8" ht="15">
      <c r="E120" s="3"/>
      <c r="F120" s="3"/>
      <c r="G120" s="3"/>
      <c r="H120" s="3"/>
    </row>
    <row r="121" spans="5:8" ht="15">
      <c r="E121" s="3"/>
      <c r="F121" s="3"/>
      <c r="G121" s="3"/>
      <c r="H121" s="3"/>
    </row>
    <row r="122" spans="5:8" ht="15">
      <c r="E122" s="3"/>
      <c r="F122" s="3"/>
      <c r="G122" s="3"/>
      <c r="H122" s="3"/>
    </row>
    <row r="123" spans="5:8" ht="15">
      <c r="E123" s="3"/>
      <c r="F123" s="3"/>
      <c r="G123" s="3"/>
      <c r="H123" s="3"/>
    </row>
    <row r="124" spans="5:8" ht="15">
      <c r="E124" s="3"/>
      <c r="F124" s="3"/>
      <c r="G124" s="3"/>
      <c r="H124" s="3"/>
    </row>
    <row r="125" spans="5:8" ht="15">
      <c r="E125" s="3"/>
      <c r="F125" s="3"/>
      <c r="G125" s="3"/>
      <c r="H125" s="3"/>
    </row>
    <row r="126" spans="5:8" ht="15">
      <c r="E126" s="3"/>
      <c r="F126" s="3"/>
      <c r="G126" s="3"/>
      <c r="H126" s="3"/>
    </row>
    <row r="127" spans="5:8" ht="15">
      <c r="E127" s="3"/>
      <c r="F127" s="3"/>
      <c r="G127" s="3"/>
      <c r="H127" s="3"/>
    </row>
    <row r="128" spans="5:8" ht="15">
      <c r="E128" s="3"/>
      <c r="F128" s="3"/>
      <c r="G128" s="3"/>
      <c r="H128" s="3"/>
    </row>
    <row r="129" spans="5:8" ht="15">
      <c r="E129" s="3"/>
      <c r="F129" s="3"/>
      <c r="G129" s="3"/>
      <c r="H129" s="3"/>
    </row>
    <row r="130" spans="5:8" ht="15">
      <c r="E130" s="3"/>
      <c r="F130" s="3"/>
      <c r="G130" s="3"/>
      <c r="H130" s="3"/>
    </row>
    <row r="131" spans="5:8" ht="15">
      <c r="E131" s="3"/>
      <c r="F131" s="3"/>
      <c r="G131" s="3"/>
      <c r="H131" s="3"/>
    </row>
    <row r="132" spans="5:8" ht="15">
      <c r="E132" s="3"/>
      <c r="F132" s="3"/>
      <c r="G132" s="3"/>
      <c r="H132" s="3"/>
    </row>
    <row r="133" spans="5:8" ht="15">
      <c r="E133" s="3"/>
      <c r="F133" s="3"/>
      <c r="G133" s="3"/>
      <c r="H133" s="3"/>
    </row>
    <row r="134" spans="5:8" ht="15">
      <c r="E134" s="3"/>
      <c r="F134" s="3"/>
      <c r="G134" s="3"/>
      <c r="H134" s="3"/>
    </row>
    <row r="135" spans="5:8" ht="15">
      <c r="E135" s="3"/>
      <c r="F135" s="3"/>
      <c r="G135" s="3"/>
      <c r="H135" s="3"/>
    </row>
    <row r="136" spans="5:8" ht="15">
      <c r="E136" s="3"/>
      <c r="F136" s="3"/>
      <c r="G136" s="3"/>
      <c r="H136" s="3"/>
    </row>
    <row r="137" spans="5:8" ht="15">
      <c r="E137" s="3"/>
      <c r="F137" s="3"/>
      <c r="G137" s="3"/>
      <c r="H137" s="3"/>
    </row>
    <row r="138" spans="5:8" ht="15">
      <c r="E138" s="3"/>
      <c r="F138" s="3"/>
      <c r="G138" s="3"/>
      <c r="H138" s="3"/>
    </row>
    <row r="139" spans="5:8" ht="15">
      <c r="E139" s="3"/>
      <c r="F139" s="3"/>
      <c r="G139" s="3"/>
      <c r="H139" s="3"/>
    </row>
    <row r="140" spans="5:8" ht="15">
      <c r="E140" s="3"/>
      <c r="F140" s="3"/>
      <c r="G140" s="3"/>
      <c r="H140" s="3"/>
    </row>
    <row r="141" spans="5:8" ht="15">
      <c r="E141" s="3"/>
      <c r="F141" s="3"/>
      <c r="G141" s="3"/>
      <c r="H141" s="3"/>
    </row>
    <row r="142" spans="5:8" ht="15">
      <c r="E142" s="3"/>
      <c r="F142" s="3"/>
      <c r="G142" s="3"/>
      <c r="H142" s="3"/>
    </row>
    <row r="143" spans="5:8" ht="15">
      <c r="E143" s="3"/>
      <c r="F143" s="3"/>
      <c r="G143" s="3"/>
      <c r="H143" s="3"/>
    </row>
    <row r="144" spans="5:8" ht="15">
      <c r="E144" s="3"/>
      <c r="F144" s="3"/>
      <c r="G144" s="3"/>
      <c r="H144" s="3"/>
    </row>
    <row r="145" spans="5:8" ht="15">
      <c r="E145" s="3"/>
      <c r="F145" s="3"/>
      <c r="G145" s="3"/>
      <c r="H145" s="3"/>
    </row>
    <row r="146" spans="5:8" ht="15">
      <c r="E146" s="3"/>
      <c r="F146" s="3"/>
      <c r="G146" s="3"/>
      <c r="H146" s="3"/>
    </row>
    <row r="147" spans="5:8" ht="15">
      <c r="E147" s="3"/>
      <c r="F147" s="3"/>
      <c r="G147" s="3"/>
      <c r="H147" s="3"/>
    </row>
    <row r="148" spans="5:8" ht="15">
      <c r="E148" s="3"/>
      <c r="F148" s="3"/>
      <c r="G148" s="3"/>
      <c r="H148" s="3"/>
    </row>
    <row r="149" spans="5:8" ht="15">
      <c r="E149" s="3"/>
      <c r="F149" s="3"/>
      <c r="G149" s="3"/>
      <c r="H149" s="3"/>
    </row>
    <row r="150" spans="5:8" ht="15">
      <c r="E150" s="3"/>
      <c r="F150" s="3"/>
      <c r="G150" s="3"/>
      <c r="H150" s="3"/>
    </row>
    <row r="151" spans="5:8" ht="15">
      <c r="E151" s="3"/>
      <c r="F151" s="3"/>
      <c r="G151" s="3"/>
      <c r="H151" s="3"/>
    </row>
    <row r="152" spans="5:8" ht="15">
      <c r="E152" s="3"/>
      <c r="F152" s="3"/>
      <c r="G152" s="3"/>
      <c r="H152" s="3"/>
    </row>
    <row r="153" spans="5:8" ht="15">
      <c r="E153" s="3"/>
      <c r="F153" s="3"/>
      <c r="G153" s="3"/>
      <c r="H153" s="3"/>
    </row>
    <row r="154" spans="5:8" ht="15">
      <c r="E154" s="3"/>
      <c r="F154" s="3"/>
      <c r="G154" s="3"/>
      <c r="H154" s="3"/>
    </row>
    <row r="155" spans="5:8" ht="15">
      <c r="E155" s="3"/>
      <c r="F155" s="3"/>
      <c r="G155" s="3"/>
      <c r="H155" s="3"/>
    </row>
    <row r="156" spans="5:8" ht="15">
      <c r="E156" s="3"/>
      <c r="F156" s="3"/>
      <c r="G156" s="3"/>
      <c r="H156" s="3"/>
    </row>
    <row r="157" spans="5:8" ht="15">
      <c r="E157" s="3"/>
      <c r="F157" s="3"/>
      <c r="G157" s="3"/>
      <c r="H157" s="3"/>
    </row>
    <row r="158" spans="5:8" ht="15">
      <c r="E158" s="3"/>
      <c r="F158" s="3"/>
      <c r="G158" s="3"/>
      <c r="H158" s="3"/>
    </row>
    <row r="159" spans="5:8" ht="15">
      <c r="E159" s="3"/>
      <c r="F159" s="3"/>
      <c r="G159" s="3"/>
      <c r="H159" s="3"/>
    </row>
    <row r="160" spans="5:8" ht="15">
      <c r="E160" s="3"/>
      <c r="F160" s="3"/>
      <c r="G160" s="3"/>
      <c r="H160" s="3"/>
    </row>
    <row r="161" spans="5:8" ht="15">
      <c r="E161" s="3"/>
      <c r="F161" s="3"/>
      <c r="G161" s="3"/>
      <c r="H161" s="3"/>
    </row>
    <row r="162" spans="5:8" ht="15">
      <c r="E162" s="3"/>
      <c r="F162" s="3"/>
      <c r="G162" s="3"/>
      <c r="H162" s="3"/>
    </row>
    <row r="163" spans="5:8" ht="15">
      <c r="E163" s="3"/>
      <c r="F163" s="3"/>
      <c r="G163" s="3"/>
      <c r="H163" s="3"/>
    </row>
    <row r="164" spans="5:8" ht="15">
      <c r="E164" s="3"/>
      <c r="F164" s="3"/>
      <c r="G164" s="3"/>
      <c r="H164" s="3"/>
    </row>
    <row r="165" spans="5:8" ht="15">
      <c r="E165" s="3"/>
      <c r="F165" s="3"/>
      <c r="G165" s="3"/>
      <c r="H165" s="3"/>
    </row>
    <row r="166" spans="5:8" ht="15">
      <c r="E166" s="3"/>
      <c r="F166" s="3"/>
      <c r="G166" s="3"/>
      <c r="H166" s="3"/>
    </row>
    <row r="167" spans="5:8" ht="15">
      <c r="E167" s="3"/>
      <c r="F167" s="3"/>
      <c r="G167" s="3"/>
      <c r="H167" s="3"/>
    </row>
    <row r="168" spans="5:8" ht="15">
      <c r="E168" s="3"/>
      <c r="F168" s="3"/>
      <c r="G168" s="3"/>
      <c r="H168" s="3"/>
    </row>
    <row r="169" spans="5:8" ht="15">
      <c r="E169" s="3"/>
      <c r="F169" s="3"/>
      <c r="G169" s="3"/>
      <c r="H169" s="3"/>
    </row>
    <row r="170" spans="5:8" ht="15">
      <c r="E170" s="3"/>
      <c r="F170" s="3"/>
      <c r="G170" s="3"/>
      <c r="H170" s="3"/>
    </row>
    <row r="171" spans="5:8" ht="15">
      <c r="E171" s="3"/>
      <c r="F171" s="3"/>
      <c r="G171" s="3"/>
      <c r="H171" s="3"/>
    </row>
    <row r="172" spans="5:8" ht="15">
      <c r="E172" s="3"/>
      <c r="F172" s="3"/>
      <c r="G172" s="3"/>
      <c r="H172" s="3"/>
    </row>
    <row r="173" spans="5:8" ht="15">
      <c r="E173" s="3"/>
      <c r="F173" s="3"/>
      <c r="G173" s="3"/>
      <c r="H173" s="3"/>
    </row>
    <row r="174" spans="5:8" ht="15">
      <c r="E174" s="3"/>
      <c r="F174" s="3"/>
      <c r="G174" s="3"/>
      <c r="H174" s="3"/>
    </row>
    <row r="175" spans="5:8" ht="15">
      <c r="E175" s="3"/>
      <c r="F175" s="3"/>
      <c r="G175" s="3"/>
      <c r="H175" s="3"/>
    </row>
    <row r="176" spans="5:8" ht="15">
      <c r="E176" s="3"/>
      <c r="F176" s="3"/>
      <c r="G176" s="3"/>
      <c r="H176" s="3"/>
    </row>
    <row r="177" spans="5:8" ht="15">
      <c r="E177" s="3"/>
      <c r="F177" s="3"/>
      <c r="G177" s="3"/>
      <c r="H177" s="3"/>
    </row>
    <row r="178" spans="5:8" ht="15">
      <c r="E178" s="3"/>
      <c r="F178" s="3"/>
      <c r="G178" s="3"/>
      <c r="H178" s="3"/>
    </row>
    <row r="179" spans="5:8" ht="15">
      <c r="E179" s="3"/>
      <c r="F179" s="3"/>
      <c r="G179" s="3"/>
      <c r="H179" s="3"/>
    </row>
    <row r="180" spans="5:8" ht="15">
      <c r="E180" s="3"/>
      <c r="F180" s="3"/>
      <c r="G180" s="3"/>
      <c r="H180" s="3"/>
    </row>
    <row r="181" spans="5:8" ht="15">
      <c r="E181" s="3"/>
      <c r="F181" s="3"/>
      <c r="G181" s="3"/>
      <c r="H181" s="3"/>
    </row>
    <row r="182" spans="5:8" ht="15">
      <c r="E182" s="3"/>
      <c r="F182" s="3"/>
      <c r="G182" s="3"/>
      <c r="H182" s="3"/>
    </row>
    <row r="183" spans="5:8" ht="15">
      <c r="E183" s="3"/>
      <c r="F183" s="3"/>
      <c r="G183" s="3"/>
      <c r="H183" s="3"/>
    </row>
    <row r="184" spans="5:8" ht="15">
      <c r="E184" s="3"/>
      <c r="F184" s="3"/>
      <c r="G184" s="3"/>
      <c r="H184" s="3"/>
    </row>
    <row r="185" spans="5:8" ht="15">
      <c r="E185" s="3"/>
      <c r="F185" s="3"/>
      <c r="G185" s="3"/>
      <c r="H185" s="3"/>
    </row>
    <row r="186" spans="5:8" ht="15">
      <c r="E186" s="3"/>
      <c r="F186" s="3"/>
      <c r="G186" s="3"/>
      <c r="H186" s="3"/>
    </row>
    <row r="187" spans="5:8" ht="15">
      <c r="E187" s="3"/>
      <c r="F187" s="3"/>
      <c r="G187" s="3"/>
      <c r="H187" s="3"/>
    </row>
    <row r="188" spans="5:8" ht="15">
      <c r="E188" s="3"/>
      <c r="F188" s="3"/>
      <c r="G188" s="3"/>
      <c r="H188" s="3"/>
    </row>
    <row r="189" spans="5:8" ht="15">
      <c r="E189" s="3"/>
      <c r="F189" s="3"/>
      <c r="G189" s="3"/>
      <c r="H189" s="3"/>
    </row>
    <row r="190" spans="5:8" ht="15">
      <c r="E190" s="3"/>
      <c r="F190" s="3"/>
      <c r="G190" s="3"/>
      <c r="H190" s="3"/>
    </row>
    <row r="191" spans="5:8" ht="15">
      <c r="E191" s="3"/>
      <c r="F191" s="3"/>
      <c r="G191" s="3"/>
      <c r="H191" s="3"/>
    </row>
    <row r="192" spans="5:8" ht="15">
      <c r="E192" s="3"/>
      <c r="F192" s="3"/>
      <c r="G192" s="3"/>
      <c r="H192" s="3"/>
    </row>
    <row r="193" spans="5:8" ht="15">
      <c r="E193" s="3"/>
      <c r="F193" s="3"/>
      <c r="G193" s="3"/>
      <c r="H193" s="3"/>
    </row>
    <row r="194" spans="5:8" ht="15">
      <c r="E194" s="3"/>
      <c r="F194" s="3"/>
      <c r="G194" s="3"/>
      <c r="H194" s="3"/>
    </row>
    <row r="195" spans="5:8" ht="15">
      <c r="E195" s="3"/>
      <c r="F195" s="3"/>
      <c r="G195" s="3"/>
      <c r="H195" s="3"/>
    </row>
    <row r="196" spans="5:8" ht="15">
      <c r="E196" s="3"/>
      <c r="F196" s="3"/>
      <c r="G196" s="3"/>
      <c r="H196" s="3"/>
    </row>
    <row r="197" spans="5:8" ht="15">
      <c r="E197" s="3"/>
      <c r="F197" s="3"/>
      <c r="G197" s="3"/>
      <c r="H197" s="3"/>
    </row>
    <row r="198" spans="5:8" ht="15">
      <c r="E198" s="3"/>
      <c r="F198" s="3"/>
      <c r="G198" s="3"/>
      <c r="H198" s="3"/>
    </row>
    <row r="199" spans="5:8" ht="15">
      <c r="E199" s="3"/>
      <c r="F199" s="3"/>
      <c r="G199" s="3"/>
      <c r="H199" s="3"/>
    </row>
    <row r="200" spans="5:8" ht="15">
      <c r="E200" s="3"/>
      <c r="F200" s="3"/>
      <c r="G200" s="3"/>
      <c r="H200" s="3"/>
    </row>
    <row r="201" spans="5:8" ht="15">
      <c r="E201" s="3"/>
      <c r="F201" s="3"/>
      <c r="G201" s="3"/>
      <c r="H201" s="3"/>
    </row>
    <row r="202" spans="5:8" ht="15">
      <c r="E202" s="3"/>
      <c r="F202" s="3"/>
      <c r="G202" s="3"/>
      <c r="H202" s="3"/>
    </row>
    <row r="203" spans="5:8" ht="15">
      <c r="E203" s="3"/>
      <c r="F203" s="3"/>
      <c r="G203" s="3"/>
      <c r="H203" s="3"/>
    </row>
    <row r="204" spans="5:8" ht="15">
      <c r="E204" s="3"/>
      <c r="F204" s="3"/>
      <c r="G204" s="3"/>
      <c r="H204" s="3"/>
    </row>
    <row r="205" spans="5:8" ht="15">
      <c r="E205" s="3"/>
      <c r="F205" s="3"/>
      <c r="G205" s="3"/>
      <c r="H205" s="3"/>
    </row>
    <row r="206" spans="5:8" ht="15">
      <c r="E206" s="3"/>
      <c r="F206" s="3"/>
      <c r="G206" s="3"/>
      <c r="H206" s="3"/>
    </row>
    <row r="207" spans="5:8" ht="15">
      <c r="E207" s="3"/>
      <c r="F207" s="3"/>
      <c r="G207" s="3"/>
      <c r="H207" s="3"/>
    </row>
    <row r="208" spans="5:8" ht="15">
      <c r="E208" s="3"/>
      <c r="F208" s="3"/>
      <c r="G208" s="3"/>
      <c r="H208" s="3"/>
    </row>
    <row r="209" spans="5:8" ht="15">
      <c r="E209" s="3"/>
      <c r="F209" s="3"/>
      <c r="G209" s="3"/>
      <c r="H209" s="3"/>
    </row>
    <row r="210" spans="5:8" ht="15">
      <c r="E210" s="3"/>
      <c r="F210" s="3"/>
      <c r="G210" s="3"/>
      <c r="H210" s="3"/>
    </row>
    <row r="211" spans="5:8" ht="15">
      <c r="E211" s="3"/>
      <c r="F211" s="3"/>
      <c r="G211" s="3"/>
      <c r="H211" s="3"/>
    </row>
    <row r="212" spans="5:8" ht="15">
      <c r="E212" s="3"/>
      <c r="F212" s="3"/>
      <c r="G212" s="3"/>
      <c r="H212" s="3"/>
    </row>
    <row r="213" spans="5:8" ht="15">
      <c r="E213" s="3"/>
      <c r="F213" s="3"/>
      <c r="G213" s="3"/>
      <c r="H213" s="3"/>
    </row>
    <row r="214" spans="5:8" ht="15">
      <c r="E214" s="3"/>
      <c r="F214" s="3"/>
      <c r="G214" s="3"/>
      <c r="H214" s="3"/>
    </row>
    <row r="215" spans="5:8" ht="15">
      <c r="E215" s="3"/>
      <c r="F215" s="3"/>
      <c r="G215" s="3"/>
      <c r="H215" s="3"/>
    </row>
    <row r="216" spans="5:8" ht="15">
      <c r="E216" s="3"/>
      <c r="F216" s="3"/>
      <c r="G216" s="3"/>
      <c r="H216" s="3"/>
    </row>
    <row r="217" spans="5:8" ht="15">
      <c r="E217" s="3"/>
      <c r="F217" s="3"/>
      <c r="G217" s="3"/>
      <c r="H217" s="3"/>
    </row>
    <row r="218" spans="5:8" ht="15">
      <c r="E218" s="3"/>
      <c r="F218" s="3"/>
      <c r="G218" s="3"/>
      <c r="H218" s="3"/>
    </row>
    <row r="219" spans="5:8" ht="15">
      <c r="E219" s="3"/>
      <c r="F219" s="3"/>
      <c r="G219" s="3"/>
      <c r="H219" s="3"/>
    </row>
    <row r="220" spans="5:8" ht="15">
      <c r="E220" s="3"/>
      <c r="F220" s="3"/>
      <c r="G220" s="3"/>
      <c r="H220" s="3"/>
    </row>
    <row r="221" spans="5:8" ht="15">
      <c r="E221" s="3"/>
      <c r="F221" s="3"/>
      <c r="G221" s="3"/>
      <c r="H221" s="3"/>
    </row>
    <row r="222" spans="5:8" ht="15">
      <c r="E222" s="3"/>
      <c r="F222" s="3"/>
      <c r="G222" s="3"/>
      <c r="H222" s="3"/>
    </row>
    <row r="223" spans="5:8" ht="15">
      <c r="E223" s="3"/>
      <c r="F223" s="3"/>
      <c r="G223" s="3"/>
      <c r="H223" s="3"/>
    </row>
    <row r="224" spans="5:8" ht="15">
      <c r="E224" s="3"/>
      <c r="F224" s="3"/>
      <c r="G224" s="3"/>
      <c r="H224" s="3"/>
    </row>
    <row r="225" spans="5:8" ht="15">
      <c r="E225" s="3"/>
      <c r="F225" s="3"/>
      <c r="G225" s="3"/>
      <c r="H225" s="3"/>
    </row>
    <row r="226" spans="5:8" ht="15">
      <c r="E226" s="3"/>
      <c r="F226" s="3"/>
      <c r="G226" s="3"/>
      <c r="H226" s="3"/>
    </row>
    <row r="227" spans="5:8" ht="15">
      <c r="E227" s="3"/>
      <c r="F227" s="3"/>
      <c r="G227" s="3"/>
      <c r="H227" s="3"/>
    </row>
    <row r="228" spans="5:8" ht="15">
      <c r="E228" s="3"/>
      <c r="F228" s="3"/>
      <c r="G228" s="3"/>
      <c r="H228" s="3"/>
    </row>
    <row r="229" spans="5:8" ht="15">
      <c r="E229" s="3"/>
      <c r="F229" s="3"/>
      <c r="G229" s="3"/>
      <c r="H229" s="3"/>
    </row>
    <row r="230" spans="5:8" ht="15">
      <c r="E230" s="3"/>
      <c r="F230" s="3"/>
      <c r="G230" s="3"/>
      <c r="H230" s="3"/>
    </row>
    <row r="231" spans="5:8" ht="15">
      <c r="E231" s="3"/>
      <c r="F231" s="3"/>
      <c r="G231" s="3"/>
      <c r="H231" s="3"/>
    </row>
    <row r="232" spans="5:8" ht="15">
      <c r="E232" s="3"/>
      <c r="F232" s="3"/>
      <c r="G232" s="3"/>
      <c r="H232" s="3"/>
    </row>
    <row r="233" spans="5:8" ht="15">
      <c r="E233" s="3"/>
      <c r="F233" s="3"/>
      <c r="G233" s="3"/>
      <c r="H233" s="3"/>
    </row>
    <row r="234" spans="5:8" ht="15">
      <c r="E234" s="3"/>
      <c r="F234" s="3"/>
      <c r="G234" s="3"/>
      <c r="H234" s="3"/>
    </row>
    <row r="235" spans="5:8" ht="15">
      <c r="E235" s="3"/>
      <c r="F235" s="3"/>
      <c r="G235" s="3"/>
      <c r="H235" s="3"/>
    </row>
    <row r="236" spans="5:8" ht="15">
      <c r="E236" s="3"/>
      <c r="F236" s="3"/>
      <c r="G236" s="3"/>
      <c r="H236" s="3"/>
    </row>
    <row r="237" spans="5:8" ht="15">
      <c r="E237" s="3"/>
      <c r="F237" s="3"/>
      <c r="G237" s="3"/>
      <c r="H237" s="3"/>
    </row>
    <row r="238" spans="5:8" ht="15">
      <c r="E238" s="3"/>
      <c r="F238" s="3"/>
      <c r="G238" s="3"/>
      <c r="H238" s="3"/>
    </row>
    <row r="239" spans="5:8" ht="15">
      <c r="E239" s="3"/>
      <c r="F239" s="3"/>
      <c r="G239" s="3"/>
      <c r="H239" s="3"/>
    </row>
    <row r="240" spans="5:8" ht="15">
      <c r="E240" s="3"/>
      <c r="F240" s="3"/>
      <c r="G240" s="3"/>
      <c r="H240" s="3"/>
    </row>
    <row r="241" spans="5:8" ht="15">
      <c r="E241" s="3"/>
      <c r="F241" s="3"/>
      <c r="G241" s="3"/>
      <c r="H241" s="3"/>
    </row>
    <row r="242" spans="5:8" ht="15">
      <c r="E242" s="3"/>
      <c r="F242" s="3"/>
      <c r="G242" s="3"/>
      <c r="H242" s="3"/>
    </row>
    <row r="243" spans="5:8" ht="15">
      <c r="E243" s="3"/>
      <c r="F243" s="3"/>
      <c r="G243" s="3"/>
      <c r="H243" s="3"/>
    </row>
    <row r="244" spans="5:8" ht="15">
      <c r="E244" s="3"/>
      <c r="F244" s="3"/>
      <c r="G244" s="3"/>
      <c r="H244" s="3"/>
    </row>
    <row r="245" spans="5:8" ht="15">
      <c r="E245" s="3"/>
      <c r="F245" s="3"/>
      <c r="G245" s="3"/>
      <c r="H245" s="3"/>
    </row>
    <row r="246" spans="5:8" ht="15">
      <c r="E246" s="3"/>
      <c r="F246" s="3"/>
      <c r="G246" s="3"/>
      <c r="H246" s="3"/>
    </row>
    <row r="247" spans="5:8" ht="15">
      <c r="E247" s="3"/>
      <c r="F247" s="3"/>
      <c r="G247" s="3"/>
      <c r="H247" s="3"/>
    </row>
    <row r="248" spans="5:8" ht="15">
      <c r="E248" s="3"/>
      <c r="F248" s="3"/>
      <c r="G248" s="3"/>
      <c r="H248" s="3"/>
    </row>
    <row r="249" spans="5:8" ht="15">
      <c r="E249" s="3"/>
      <c r="F249" s="3"/>
      <c r="G249" s="3"/>
      <c r="H249" s="3"/>
    </row>
    <row r="250" spans="5:8" ht="15">
      <c r="E250" s="3"/>
      <c r="F250" s="3"/>
      <c r="G250" s="3"/>
      <c r="H250" s="3"/>
    </row>
    <row r="251" spans="5:8" ht="15">
      <c r="E251" s="3"/>
      <c r="F251" s="3"/>
      <c r="G251" s="3"/>
      <c r="H251" s="3"/>
    </row>
    <row r="252" spans="5:8" ht="15">
      <c r="E252" s="3"/>
      <c r="F252" s="3"/>
      <c r="G252" s="3"/>
      <c r="H252" s="3"/>
    </row>
    <row r="253" spans="5:8" ht="15">
      <c r="E253" s="3"/>
      <c r="F253" s="3"/>
      <c r="G253" s="3"/>
      <c r="H253" s="3"/>
    </row>
    <row r="254" spans="5:8" ht="15">
      <c r="E254" s="3"/>
      <c r="F254" s="3"/>
      <c r="G254" s="3"/>
      <c r="H254" s="3"/>
    </row>
    <row r="255" spans="5:8" ht="15">
      <c r="E255" s="3"/>
      <c r="F255" s="3"/>
      <c r="G255" s="3"/>
      <c r="H255" s="3"/>
    </row>
    <row r="256" spans="5:8" ht="15">
      <c r="E256" s="3"/>
      <c r="F256" s="3"/>
      <c r="G256" s="3"/>
      <c r="H256" s="3"/>
    </row>
    <row r="257" spans="5:8" ht="15">
      <c r="E257" s="3"/>
      <c r="F257" s="3"/>
      <c r="G257" s="3"/>
      <c r="H257" s="3"/>
    </row>
    <row r="258" spans="5:8" ht="15">
      <c r="E258" s="3"/>
      <c r="F258" s="3"/>
      <c r="G258" s="3"/>
      <c r="H258" s="3"/>
    </row>
    <row r="259" spans="5:8" ht="15">
      <c r="E259" s="3"/>
      <c r="F259" s="3"/>
      <c r="G259" s="3"/>
      <c r="H259" s="3"/>
    </row>
    <row r="260" spans="5:8" ht="15">
      <c r="E260" s="3"/>
      <c r="F260" s="3"/>
      <c r="G260" s="3"/>
      <c r="H260" s="3"/>
    </row>
    <row r="261" spans="5:8" ht="15">
      <c r="E261" s="3"/>
      <c r="F261" s="3"/>
      <c r="G261" s="3"/>
      <c r="H261" s="3"/>
    </row>
    <row r="262" spans="5:8" ht="15">
      <c r="E262" s="3"/>
      <c r="F262" s="3"/>
      <c r="G262" s="3"/>
      <c r="H262" s="3"/>
    </row>
    <row r="263" spans="5:8" ht="15">
      <c r="E263" s="3"/>
      <c r="F263" s="3"/>
      <c r="G263" s="3"/>
      <c r="H263" s="3"/>
    </row>
    <row r="264" spans="5:8" ht="15">
      <c r="E264" s="3"/>
      <c r="F264" s="3"/>
      <c r="G264" s="3"/>
      <c r="H264" s="3"/>
    </row>
    <row r="265" spans="5:8" ht="15">
      <c r="E265" s="3"/>
      <c r="F265" s="3"/>
      <c r="G265" s="3"/>
      <c r="H265" s="3"/>
    </row>
    <row r="266" spans="5:8" ht="15">
      <c r="E266" s="3"/>
      <c r="F266" s="3"/>
      <c r="G266" s="3"/>
      <c r="H266" s="3"/>
    </row>
    <row r="267" spans="5:8" ht="15">
      <c r="E267" s="3"/>
      <c r="F267" s="3"/>
      <c r="G267" s="3"/>
      <c r="H267" s="3"/>
    </row>
    <row r="268" spans="5:8" ht="15">
      <c r="E268" s="3"/>
      <c r="F268" s="3"/>
      <c r="G268" s="3"/>
      <c r="H268" s="3"/>
    </row>
    <row r="269" spans="5:8" ht="15">
      <c r="E269" s="3"/>
      <c r="F269" s="3"/>
      <c r="G269" s="3"/>
      <c r="H269" s="3"/>
    </row>
    <row r="270" spans="5:8" ht="15">
      <c r="E270" s="3"/>
      <c r="F270" s="3"/>
      <c r="G270" s="3"/>
      <c r="H270" s="3"/>
    </row>
    <row r="271" spans="5:8" ht="15">
      <c r="E271" s="3"/>
      <c r="F271" s="3"/>
      <c r="G271" s="3"/>
      <c r="H271" s="3"/>
    </row>
    <row r="272" spans="5:8" ht="15">
      <c r="E272" s="3"/>
      <c r="F272" s="3"/>
      <c r="G272" s="3"/>
      <c r="H272" s="3"/>
    </row>
    <row r="273" spans="5:8" ht="15">
      <c r="E273" s="3"/>
      <c r="F273" s="3"/>
      <c r="G273" s="3"/>
      <c r="H273" s="3"/>
    </row>
    <row r="274" spans="5:8" ht="15">
      <c r="E274" s="3"/>
      <c r="F274" s="3"/>
      <c r="G274" s="3"/>
      <c r="H274" s="3"/>
    </row>
    <row r="275" spans="5:8" ht="15">
      <c r="E275" s="3"/>
      <c r="F275" s="3"/>
      <c r="G275" s="3"/>
      <c r="H275" s="3"/>
    </row>
    <row r="276" spans="5:8" ht="15">
      <c r="E276" s="3"/>
      <c r="F276" s="3"/>
      <c r="G276" s="3"/>
      <c r="H276" s="3"/>
    </row>
    <row r="277" spans="5:8" ht="15">
      <c r="E277" s="3"/>
      <c r="F277" s="3"/>
      <c r="G277" s="3"/>
      <c r="H277" s="3"/>
    </row>
    <row r="278" spans="5:8" ht="15">
      <c r="E278" s="3"/>
      <c r="F278" s="3"/>
      <c r="G278" s="3"/>
      <c r="H278" s="3"/>
    </row>
    <row r="279" spans="5:8" ht="15">
      <c r="E279" s="3"/>
      <c r="F279" s="3"/>
      <c r="G279" s="3"/>
      <c r="H279" s="3"/>
    </row>
    <row r="280" spans="5:8" ht="15">
      <c r="E280" s="3"/>
      <c r="F280" s="3"/>
      <c r="G280" s="3"/>
      <c r="H280" s="3"/>
    </row>
    <row r="281" spans="5:8" ht="15">
      <c r="E281" s="3"/>
      <c r="F281" s="3"/>
      <c r="G281" s="3"/>
      <c r="H281" s="3"/>
    </row>
    <row r="282" spans="5:8" ht="15">
      <c r="E282" s="3"/>
      <c r="F282" s="3"/>
      <c r="G282" s="3"/>
      <c r="H282" s="3"/>
    </row>
    <row r="283" spans="5:8" ht="15">
      <c r="E283" s="3"/>
      <c r="F283" s="3"/>
      <c r="G283" s="3"/>
      <c r="H283" s="3"/>
    </row>
    <row r="284" spans="5:8" ht="15">
      <c r="E284" s="3"/>
      <c r="F284" s="3"/>
      <c r="G284" s="3"/>
      <c r="H284" s="3"/>
    </row>
    <row r="285" spans="5:8" ht="15">
      <c r="E285" s="3"/>
      <c r="F285" s="3"/>
      <c r="G285" s="3"/>
      <c r="H285" s="3"/>
    </row>
    <row r="286" spans="5:8" ht="15">
      <c r="E286" s="3"/>
      <c r="F286" s="3"/>
      <c r="G286" s="3"/>
      <c r="H286" s="3"/>
    </row>
    <row r="287" spans="5:8" ht="15">
      <c r="E287" s="3"/>
      <c r="F287" s="3"/>
      <c r="G287" s="3"/>
      <c r="H287" s="3"/>
    </row>
    <row r="288" spans="5:8" ht="15">
      <c r="E288" s="3"/>
      <c r="F288" s="3"/>
      <c r="G288" s="3"/>
      <c r="H288" s="3"/>
    </row>
    <row r="289" spans="5:8" ht="15">
      <c r="E289" s="3"/>
      <c r="F289" s="3"/>
      <c r="G289" s="3"/>
      <c r="H289" s="3"/>
    </row>
    <row r="290" spans="5:8" ht="15">
      <c r="E290" s="3"/>
      <c r="F290" s="3"/>
      <c r="G290" s="3"/>
      <c r="H290" s="3"/>
    </row>
    <row r="291" spans="5:8" ht="15">
      <c r="E291" s="3"/>
      <c r="F291" s="3"/>
      <c r="G291" s="3"/>
      <c r="H291" s="3"/>
    </row>
    <row r="292" spans="5:8" ht="15">
      <c r="E292" s="3"/>
      <c r="F292" s="3"/>
      <c r="G292" s="3"/>
      <c r="H292" s="3"/>
    </row>
    <row r="293" spans="5:8" ht="15">
      <c r="E293" s="3"/>
      <c r="F293" s="3"/>
      <c r="G293" s="3"/>
      <c r="H293" s="3"/>
    </row>
    <row r="294" spans="5:8" ht="15">
      <c r="E294" s="3"/>
      <c r="F294" s="3"/>
      <c r="G294" s="3"/>
      <c r="H294" s="3"/>
    </row>
    <row r="295" spans="5:8" ht="15">
      <c r="E295" s="3"/>
      <c r="F295" s="3"/>
      <c r="G295" s="3"/>
      <c r="H295" s="3"/>
    </row>
    <row r="296" spans="5:8" ht="15">
      <c r="E296" s="3"/>
      <c r="F296" s="3"/>
      <c r="G296" s="3"/>
      <c r="H296" s="3"/>
    </row>
    <row r="297" spans="5:8" ht="15">
      <c r="E297" s="3"/>
      <c r="F297" s="3"/>
      <c r="G297" s="3"/>
      <c r="H297" s="3"/>
    </row>
    <row r="298" spans="5:8" ht="15">
      <c r="E298" s="3"/>
      <c r="F298" s="3"/>
      <c r="G298" s="3"/>
      <c r="H298" s="3"/>
    </row>
    <row r="299" spans="5:8" ht="15">
      <c r="E299" s="3"/>
      <c r="F299" s="3"/>
      <c r="G299" s="3"/>
      <c r="H299" s="3"/>
    </row>
    <row r="300" spans="5:8" ht="15">
      <c r="E300" s="3"/>
      <c r="F300" s="3"/>
      <c r="G300" s="3"/>
      <c r="H300" s="3"/>
    </row>
    <row r="301" spans="5:8" ht="15">
      <c r="E301" s="3"/>
      <c r="F301" s="3"/>
      <c r="G301" s="3"/>
      <c r="H301" s="3"/>
    </row>
    <row r="302" spans="5:8" ht="15">
      <c r="E302" s="3"/>
      <c r="F302" s="3"/>
      <c r="G302" s="3"/>
      <c r="H302" s="3"/>
    </row>
    <row r="303" spans="5:8" ht="15">
      <c r="E303" s="3"/>
      <c r="F303" s="3"/>
      <c r="G303" s="3"/>
      <c r="H303" s="3"/>
    </row>
    <row r="304" spans="5:8" ht="15">
      <c r="E304" s="3"/>
      <c r="F304" s="3"/>
      <c r="G304" s="3"/>
      <c r="H304" s="3"/>
    </row>
    <row r="305" spans="5:8" ht="15">
      <c r="E305" s="3"/>
      <c r="F305" s="3"/>
      <c r="G305" s="3"/>
      <c r="H305" s="3"/>
    </row>
    <row r="306" spans="5:8" ht="15">
      <c r="E306" s="3"/>
      <c r="F306" s="3"/>
      <c r="G306" s="3"/>
      <c r="H306" s="3"/>
    </row>
    <row r="307" spans="5:8" ht="15">
      <c r="E307" s="3"/>
      <c r="F307" s="3"/>
      <c r="G307" s="3"/>
      <c r="H307" s="3"/>
    </row>
    <row r="308" spans="5:8" ht="15">
      <c r="E308" s="3"/>
      <c r="F308" s="3"/>
      <c r="G308" s="3"/>
      <c r="H308" s="3"/>
    </row>
    <row r="309" spans="5:8" ht="15">
      <c r="E309" s="3"/>
      <c r="F309" s="3"/>
      <c r="G309" s="3"/>
      <c r="H309" s="3"/>
    </row>
    <row r="310" spans="5:8" ht="15">
      <c r="E310" s="3"/>
      <c r="F310" s="3"/>
      <c r="G310" s="3"/>
      <c r="H310" s="3"/>
    </row>
    <row r="311" spans="5:8" ht="15">
      <c r="E311" s="3"/>
      <c r="F311" s="3"/>
      <c r="G311" s="3"/>
      <c r="H311" s="3"/>
    </row>
    <row r="312" spans="5:8" ht="15">
      <c r="E312" s="3"/>
      <c r="F312" s="3"/>
      <c r="G312" s="3"/>
      <c r="H312" s="3"/>
    </row>
    <row r="313" spans="5:8" ht="15">
      <c r="E313" s="3"/>
      <c r="F313" s="3"/>
      <c r="G313" s="3"/>
      <c r="H313" s="3"/>
    </row>
    <row r="314" spans="5:8" ht="15">
      <c r="E314" s="3"/>
      <c r="F314" s="3"/>
      <c r="G314" s="3"/>
      <c r="H314" s="3"/>
    </row>
    <row r="315" spans="5:8" ht="15">
      <c r="E315" s="3"/>
      <c r="F315" s="3"/>
      <c r="G315" s="3"/>
      <c r="H315" s="3"/>
    </row>
    <row r="316" spans="5:8" ht="15">
      <c r="E316" s="3"/>
      <c r="F316" s="3"/>
      <c r="G316" s="3"/>
      <c r="H316" s="3"/>
    </row>
    <row r="317" spans="5:8" ht="15">
      <c r="E317" s="3"/>
      <c r="F317" s="3"/>
      <c r="G317" s="3"/>
      <c r="H317" s="3"/>
    </row>
    <row r="318" spans="5:8" ht="15">
      <c r="E318" s="3"/>
      <c r="F318" s="3"/>
      <c r="G318" s="3"/>
      <c r="H318" s="3"/>
    </row>
    <row r="319" spans="5:8" ht="15">
      <c r="E319" s="3"/>
      <c r="F319" s="3"/>
      <c r="G319" s="3"/>
      <c r="H319" s="3"/>
    </row>
    <row r="320" spans="5:8" ht="15">
      <c r="E320" s="3"/>
      <c r="F320" s="3"/>
      <c r="G320" s="3"/>
      <c r="H320" s="3"/>
    </row>
    <row r="321" spans="5:8" ht="15">
      <c r="E321" s="3"/>
      <c r="F321" s="3"/>
      <c r="G321" s="3"/>
      <c r="H321" s="3"/>
    </row>
    <row r="322" spans="5:8" ht="15">
      <c r="E322" s="3"/>
      <c r="F322" s="3"/>
      <c r="G322" s="3"/>
      <c r="H322" s="3"/>
    </row>
    <row r="323" spans="5:8" ht="15">
      <c r="E323" s="3"/>
      <c r="F323" s="3"/>
      <c r="G323" s="3"/>
      <c r="H323" s="3"/>
    </row>
    <row r="324" spans="5:8" ht="15">
      <c r="E324" s="3"/>
      <c r="F324" s="3"/>
      <c r="G324" s="3"/>
      <c r="H324" s="3"/>
    </row>
    <row r="325" spans="5:8" ht="15">
      <c r="E325" s="3"/>
      <c r="F325" s="3"/>
      <c r="G325" s="3"/>
      <c r="H325" s="3"/>
    </row>
    <row r="326" spans="5:8" ht="15">
      <c r="E326" s="3"/>
      <c r="F326" s="3"/>
      <c r="G326" s="3"/>
      <c r="H326" s="3"/>
    </row>
    <row r="327" spans="5:8" ht="15">
      <c r="E327" s="3"/>
      <c r="F327" s="3"/>
      <c r="G327" s="3"/>
      <c r="H327" s="3"/>
    </row>
    <row r="328" spans="5:8" ht="15">
      <c r="E328" s="3"/>
      <c r="F328" s="3"/>
      <c r="G328" s="3"/>
      <c r="H328" s="3"/>
    </row>
    <row r="329" spans="5:8" ht="15">
      <c r="E329" s="3"/>
      <c r="F329" s="3"/>
      <c r="G329" s="3"/>
      <c r="H329" s="3"/>
    </row>
    <row r="330" spans="5:8" ht="15">
      <c r="E330" s="3"/>
      <c r="F330" s="3"/>
      <c r="G330" s="3"/>
      <c r="H330" s="3"/>
    </row>
    <row r="331" spans="5:8" ht="15">
      <c r="E331" s="3"/>
      <c r="F331" s="3"/>
      <c r="G331" s="3"/>
      <c r="H331" s="3"/>
    </row>
    <row r="332" spans="5:8" ht="15">
      <c r="E332" s="3"/>
      <c r="F332" s="3"/>
      <c r="G332" s="3"/>
      <c r="H332" s="3"/>
    </row>
    <row r="333" spans="5:8" ht="15">
      <c r="E333" s="3"/>
      <c r="F333" s="3"/>
      <c r="G333" s="3"/>
      <c r="H333" s="3"/>
    </row>
    <row r="334" spans="5:8" ht="15">
      <c r="E334" s="3"/>
      <c r="F334" s="3"/>
      <c r="G334" s="3"/>
      <c r="H334" s="3"/>
    </row>
    <row r="335" spans="5:8" ht="15">
      <c r="E335" s="3"/>
      <c r="F335" s="3"/>
      <c r="G335" s="3"/>
      <c r="H335" s="3"/>
    </row>
    <row r="336" spans="5:8" ht="15">
      <c r="E336" s="3"/>
      <c r="F336" s="3"/>
      <c r="G336" s="3"/>
      <c r="H336" s="3"/>
    </row>
    <row r="337" spans="5:8" ht="15">
      <c r="E337" s="3"/>
      <c r="F337" s="3"/>
      <c r="G337" s="3"/>
      <c r="H337" s="3"/>
    </row>
    <row r="338" spans="5:8" ht="15">
      <c r="E338" s="3"/>
      <c r="F338" s="3"/>
      <c r="G338" s="3"/>
      <c r="H338" s="3"/>
    </row>
    <row r="339" spans="5:8" ht="15">
      <c r="E339" s="3"/>
      <c r="F339" s="3"/>
      <c r="G339" s="3"/>
      <c r="H339" s="3"/>
    </row>
    <row r="340" spans="5:8" ht="15">
      <c r="E340" s="3"/>
      <c r="F340" s="3"/>
      <c r="G340" s="3"/>
      <c r="H340" s="3"/>
    </row>
    <row r="341" spans="5:8" ht="15">
      <c r="E341" s="3"/>
      <c r="F341" s="3"/>
      <c r="G341" s="3"/>
      <c r="H341" s="3"/>
    </row>
    <row r="342" spans="5:8" ht="15">
      <c r="E342" s="3"/>
      <c r="F342" s="3"/>
      <c r="G342" s="3"/>
      <c r="H342" s="3"/>
    </row>
    <row r="343" spans="5:8" ht="15">
      <c r="E343" s="3"/>
      <c r="F343" s="3"/>
      <c r="G343" s="3"/>
      <c r="H343" s="3"/>
    </row>
    <row r="344" spans="5:8" ht="15">
      <c r="E344" s="3"/>
      <c r="F344" s="3"/>
      <c r="G344" s="3"/>
      <c r="H344" s="3"/>
    </row>
    <row r="345" spans="5:8" ht="15">
      <c r="E345" s="3"/>
      <c r="F345" s="3"/>
      <c r="G345" s="3"/>
      <c r="H345" s="3"/>
    </row>
    <row r="346" spans="5:8" ht="15">
      <c r="E346" s="3"/>
      <c r="F346" s="3"/>
      <c r="G346" s="3"/>
      <c r="H346" s="3"/>
    </row>
    <row r="347" spans="5:8" ht="15">
      <c r="E347" s="3"/>
      <c r="F347" s="3"/>
      <c r="G347" s="3"/>
      <c r="H347" s="3"/>
    </row>
    <row r="348" spans="5:8" ht="15">
      <c r="E348" s="3"/>
      <c r="F348" s="3"/>
      <c r="G348" s="3"/>
      <c r="H348" s="3"/>
    </row>
    <row r="349" spans="5:8" ht="15">
      <c r="E349" s="3"/>
      <c r="F349" s="3"/>
      <c r="G349" s="3"/>
      <c r="H349" s="3"/>
    </row>
    <row r="350" spans="5:8" ht="15">
      <c r="E350" s="3"/>
      <c r="F350" s="3"/>
      <c r="G350" s="3"/>
      <c r="H350" s="3"/>
    </row>
    <row r="351" spans="5:8" ht="15">
      <c r="E351" s="3"/>
      <c r="F351" s="3"/>
      <c r="G351" s="3"/>
      <c r="H351" s="3"/>
    </row>
    <row r="352" spans="5:8" ht="15">
      <c r="E352" s="3"/>
      <c r="F352" s="3"/>
      <c r="G352" s="3"/>
      <c r="H352" s="3"/>
    </row>
    <row r="353" spans="5:8" ht="15">
      <c r="E353" s="3"/>
      <c r="F353" s="3"/>
      <c r="G353" s="3"/>
      <c r="H353" s="3"/>
    </row>
    <row r="354" spans="5:8" ht="15">
      <c r="E354" s="3"/>
      <c r="F354" s="3"/>
      <c r="G354" s="3"/>
      <c r="H354" s="3"/>
    </row>
    <row r="355" spans="5:8" ht="15">
      <c r="E355" s="3"/>
      <c r="F355" s="3"/>
      <c r="G355" s="3"/>
      <c r="H355" s="3"/>
    </row>
    <row r="356" spans="5:8" ht="15">
      <c r="E356" s="3"/>
      <c r="F356" s="3"/>
      <c r="G356" s="3"/>
      <c r="H356" s="3"/>
    </row>
    <row r="357" spans="5:8" ht="15">
      <c r="E357" s="3"/>
      <c r="F357" s="3"/>
      <c r="G357" s="3"/>
      <c r="H357" s="3"/>
    </row>
    <row r="358" spans="5:8" ht="15">
      <c r="E358" s="3"/>
      <c r="F358" s="3"/>
      <c r="G358" s="3"/>
      <c r="H358" s="3"/>
    </row>
    <row r="359" spans="5:8" ht="15">
      <c r="E359" s="3"/>
      <c r="F359" s="3"/>
      <c r="G359" s="3"/>
      <c r="H359" s="3"/>
    </row>
    <row r="360" spans="5:8" ht="15">
      <c r="E360" s="3"/>
      <c r="F360" s="3"/>
      <c r="G360" s="3"/>
      <c r="H360" s="3"/>
    </row>
    <row r="361" spans="5:8" ht="15">
      <c r="E361" s="3"/>
      <c r="F361" s="3"/>
      <c r="G361" s="3"/>
      <c r="H361" s="3"/>
    </row>
    <row r="362" spans="5:8" ht="15">
      <c r="E362" s="3"/>
      <c r="F362" s="3"/>
      <c r="G362" s="3"/>
      <c r="H362" s="3"/>
    </row>
    <row r="363" spans="5:8" ht="15">
      <c r="E363" s="3"/>
      <c r="F363" s="3"/>
      <c r="G363" s="3"/>
      <c r="H363" s="3"/>
    </row>
    <row r="364" spans="5:8" ht="15">
      <c r="E364" s="3"/>
      <c r="F364" s="3"/>
      <c r="G364" s="3"/>
      <c r="H364" s="3"/>
    </row>
    <row r="365" spans="5:8" ht="15">
      <c r="E365" s="3"/>
      <c r="F365" s="3"/>
      <c r="G365" s="3"/>
      <c r="H365" s="3"/>
    </row>
    <row r="366" spans="5:8" ht="15">
      <c r="E366" s="3"/>
      <c r="F366" s="3"/>
      <c r="G366" s="3"/>
      <c r="H366" s="3"/>
    </row>
    <row r="367" spans="5:8" ht="15">
      <c r="E367" s="3"/>
      <c r="F367" s="3"/>
      <c r="G367" s="3"/>
      <c r="H367" s="3"/>
    </row>
    <row r="368" spans="5:8" ht="15">
      <c r="E368" s="3"/>
      <c r="F368" s="3"/>
      <c r="G368" s="3"/>
      <c r="H368" s="3"/>
    </row>
    <row r="369" spans="5:8" ht="15">
      <c r="E369" s="3"/>
      <c r="F369" s="3"/>
      <c r="G369" s="3"/>
      <c r="H369" s="3"/>
    </row>
    <row r="370" spans="5:8" ht="15">
      <c r="E370" s="3"/>
      <c r="F370" s="3"/>
      <c r="G370" s="3"/>
      <c r="H370" s="3"/>
    </row>
    <row r="371" spans="5:8" ht="15">
      <c r="E371" s="3"/>
      <c r="F371" s="3"/>
      <c r="G371" s="3"/>
      <c r="H371" s="3"/>
    </row>
    <row r="372" spans="5:8" ht="15">
      <c r="E372" s="3"/>
      <c r="F372" s="3"/>
      <c r="G372" s="3"/>
      <c r="H372" s="3"/>
    </row>
    <row r="373" spans="5:8" ht="15">
      <c r="E373" s="3"/>
      <c r="F373" s="3"/>
      <c r="G373" s="3"/>
      <c r="H373" s="3"/>
    </row>
    <row r="374" spans="5:8" ht="15">
      <c r="E374" s="3"/>
      <c r="F374" s="3"/>
      <c r="G374" s="3"/>
      <c r="H374" s="3"/>
    </row>
    <row r="375" spans="5:8" ht="15">
      <c r="E375" s="3"/>
      <c r="F375" s="3"/>
      <c r="G375" s="3"/>
      <c r="H375" s="3"/>
    </row>
    <row r="376" spans="5:8" ht="15">
      <c r="E376" s="3"/>
      <c r="F376" s="3"/>
      <c r="G376" s="3"/>
      <c r="H376" s="3"/>
    </row>
    <row r="377" spans="5:8" ht="15">
      <c r="E377" s="3"/>
      <c r="F377" s="3"/>
      <c r="G377" s="3"/>
      <c r="H377" s="3"/>
    </row>
    <row r="378" spans="5:8" ht="15">
      <c r="E378" s="3"/>
      <c r="F378" s="3"/>
      <c r="G378" s="3"/>
      <c r="H378" s="3"/>
    </row>
    <row r="379" spans="5:8" ht="15">
      <c r="E379" s="3"/>
      <c r="F379" s="3"/>
      <c r="G379" s="3"/>
      <c r="H379" s="3"/>
    </row>
    <row r="380" spans="5:8" ht="15">
      <c r="E380" s="3"/>
      <c r="F380" s="3"/>
      <c r="G380" s="3"/>
      <c r="H380" s="3"/>
    </row>
    <row r="381" spans="5:8" ht="15">
      <c r="E381" s="3"/>
      <c r="F381" s="3"/>
      <c r="G381" s="3"/>
      <c r="H381" s="3"/>
    </row>
    <row r="382" spans="5:8" ht="15">
      <c r="E382" s="3"/>
      <c r="F382" s="3"/>
      <c r="G382" s="3"/>
      <c r="H382" s="3"/>
    </row>
    <row r="383" spans="5:8" ht="15">
      <c r="E383" s="3"/>
      <c r="F383" s="3"/>
      <c r="G383" s="3"/>
      <c r="H383" s="3"/>
    </row>
    <row r="384" spans="5:8" ht="15">
      <c r="E384" s="3"/>
      <c r="F384" s="3"/>
      <c r="G384" s="3"/>
      <c r="H384" s="3"/>
    </row>
    <row r="385" spans="5:8" ht="15">
      <c r="E385" s="3"/>
      <c r="F385" s="3"/>
      <c r="G385" s="3"/>
      <c r="H385" s="3"/>
    </row>
    <row r="386" spans="5:8" ht="15">
      <c r="E386" s="3"/>
      <c r="F386" s="3"/>
      <c r="G386" s="3"/>
      <c r="H386" s="3"/>
    </row>
    <row r="387" spans="5:8" ht="15">
      <c r="E387" s="3"/>
      <c r="F387" s="3"/>
      <c r="G387" s="3"/>
      <c r="H387" s="3"/>
    </row>
    <row r="388" spans="5:8" ht="15">
      <c r="E388" s="3"/>
      <c r="F388" s="3"/>
      <c r="G388" s="3"/>
      <c r="H388" s="3"/>
    </row>
    <row r="389" spans="5:8" ht="15">
      <c r="E389" s="3"/>
      <c r="F389" s="3"/>
      <c r="G389" s="3"/>
      <c r="H389" s="3"/>
    </row>
    <row r="390" spans="5:8" ht="15">
      <c r="E390" s="3"/>
      <c r="F390" s="3"/>
      <c r="G390" s="3"/>
      <c r="H390" s="3"/>
    </row>
    <row r="391" spans="5:8" ht="15">
      <c r="E391" s="3"/>
      <c r="F391" s="3"/>
      <c r="G391" s="3"/>
      <c r="H391" s="3"/>
    </row>
    <row r="392" spans="5:8" ht="15">
      <c r="E392" s="3"/>
      <c r="F392" s="3"/>
      <c r="G392" s="3"/>
      <c r="H392" s="3"/>
    </row>
    <row r="393" spans="5:8" ht="15">
      <c r="E393" s="3"/>
      <c r="F393" s="3"/>
      <c r="G393" s="3"/>
      <c r="H393" s="3"/>
    </row>
    <row r="394" spans="5:8" ht="15">
      <c r="E394" s="3"/>
      <c r="F394" s="3"/>
      <c r="G394" s="3"/>
      <c r="H394" s="3"/>
    </row>
    <row r="395" spans="5:8" ht="15">
      <c r="E395" s="3"/>
      <c r="F395" s="3"/>
      <c r="G395" s="3"/>
      <c r="H395" s="3"/>
    </row>
    <row r="396" spans="5:8" ht="15">
      <c r="E396" s="3"/>
      <c r="F396" s="3"/>
      <c r="G396" s="3"/>
      <c r="H396" s="3"/>
    </row>
    <row r="397" spans="5:8" ht="15">
      <c r="E397" s="3"/>
      <c r="F397" s="3"/>
      <c r="G397" s="3"/>
      <c r="H397" s="3"/>
    </row>
    <row r="398" spans="5:8" ht="15">
      <c r="E398" s="3"/>
      <c r="F398" s="3"/>
      <c r="G398" s="3"/>
      <c r="H398" s="3"/>
    </row>
    <row r="399" spans="5:8" ht="15">
      <c r="E399" s="3"/>
      <c r="F399" s="3"/>
      <c r="G399" s="3"/>
      <c r="H399" s="3"/>
    </row>
    <row r="400" spans="5:8" ht="15">
      <c r="E400" s="3"/>
      <c r="F400" s="3"/>
      <c r="G400" s="3"/>
      <c r="H400" s="3"/>
    </row>
    <row r="401" spans="5:8" ht="15">
      <c r="E401" s="3"/>
      <c r="F401" s="3"/>
      <c r="G401" s="3"/>
      <c r="H401" s="3"/>
    </row>
    <row r="402" spans="5:8" ht="15">
      <c r="E402" s="3"/>
      <c r="F402" s="3"/>
      <c r="G402" s="3"/>
      <c r="H402" s="3"/>
    </row>
    <row r="403" spans="5:8" ht="15">
      <c r="E403" s="3"/>
      <c r="F403" s="3"/>
      <c r="G403" s="3"/>
      <c r="H403" s="3"/>
    </row>
    <row r="404" spans="5:8" ht="15">
      <c r="E404" s="3"/>
      <c r="F404" s="3"/>
      <c r="G404" s="3"/>
      <c r="H404" s="3"/>
    </row>
    <row r="405" spans="5:8" ht="15">
      <c r="E405" s="3"/>
      <c r="F405" s="3"/>
      <c r="G405" s="3"/>
      <c r="H405" s="3"/>
    </row>
    <row r="406" spans="5:8" ht="15">
      <c r="E406" s="3"/>
      <c r="F406" s="3"/>
      <c r="G406" s="3"/>
      <c r="H406" s="3"/>
    </row>
    <row r="407" spans="5:8" ht="15">
      <c r="E407" s="3"/>
      <c r="F407" s="3"/>
      <c r="G407" s="3"/>
      <c r="H407" s="3"/>
    </row>
    <row r="408" spans="5:8" ht="15">
      <c r="E408" s="3"/>
      <c r="F408" s="3"/>
      <c r="G408" s="3"/>
      <c r="H408" s="3"/>
    </row>
    <row r="409" spans="5:8" ht="15">
      <c r="E409" s="3"/>
      <c r="F409" s="3"/>
      <c r="G409" s="3"/>
      <c r="H409" s="3"/>
    </row>
    <row r="410" spans="5:8" ht="15">
      <c r="E410" s="3"/>
      <c r="F410" s="3"/>
      <c r="G410" s="3"/>
      <c r="H410" s="3"/>
    </row>
    <row r="411" spans="5:8" ht="15">
      <c r="E411" s="3"/>
      <c r="F411" s="3"/>
      <c r="G411" s="3"/>
      <c r="H411" s="3"/>
    </row>
    <row r="412" spans="5:8" ht="15">
      <c r="E412" s="3"/>
      <c r="F412" s="3"/>
      <c r="G412" s="3"/>
      <c r="H412" s="3"/>
    </row>
    <row r="413" spans="5:8" ht="15">
      <c r="E413" s="3"/>
      <c r="F413" s="3"/>
      <c r="G413" s="3"/>
      <c r="H413" s="3"/>
    </row>
    <row r="414" spans="5:8" ht="15">
      <c r="E414" s="3"/>
      <c r="F414" s="3"/>
      <c r="G414" s="3"/>
      <c r="H414" s="3"/>
    </row>
    <row r="415" spans="5:8" ht="15">
      <c r="E415" s="3"/>
      <c r="F415" s="3"/>
      <c r="G415" s="3"/>
      <c r="H415" s="3"/>
    </row>
    <row r="416" spans="5:8" ht="15">
      <c r="E416" s="3"/>
      <c r="F416" s="3"/>
      <c r="G416" s="3"/>
      <c r="H416" s="3"/>
    </row>
    <row r="417" spans="5:8" ht="15">
      <c r="E417" s="3"/>
      <c r="F417" s="3"/>
      <c r="G417" s="3"/>
      <c r="H417" s="3"/>
    </row>
    <row r="418" spans="5:8" ht="15">
      <c r="E418" s="3"/>
      <c r="F418" s="3"/>
      <c r="G418" s="3"/>
      <c r="H418" s="3"/>
    </row>
    <row r="419" spans="5:8" ht="15">
      <c r="E419" s="3"/>
      <c r="F419" s="3"/>
      <c r="G419" s="3"/>
      <c r="H419" s="3"/>
    </row>
    <row r="420" spans="5:8" ht="15">
      <c r="E420" s="3"/>
      <c r="F420" s="3"/>
      <c r="G420" s="3"/>
      <c r="H420" s="3"/>
    </row>
    <row r="421" spans="5:8" ht="15">
      <c r="E421" s="3"/>
      <c r="F421" s="3"/>
      <c r="G421" s="3"/>
      <c r="H421" s="3"/>
    </row>
    <row r="422" spans="5:8" ht="15">
      <c r="E422" s="3"/>
      <c r="F422" s="3"/>
      <c r="G422" s="3"/>
      <c r="H422" s="3"/>
    </row>
    <row r="423" spans="5:8" ht="15">
      <c r="E423" s="3"/>
      <c r="F423" s="3"/>
      <c r="G423" s="3"/>
      <c r="H423" s="3"/>
    </row>
    <row r="424" spans="5:8" ht="15">
      <c r="E424" s="3"/>
      <c r="F424" s="3"/>
      <c r="G424" s="3"/>
      <c r="H424" s="3"/>
    </row>
    <row r="425" spans="5:8" ht="15">
      <c r="E425" s="3"/>
      <c r="F425" s="3"/>
      <c r="G425" s="3"/>
      <c r="H425" s="3"/>
    </row>
    <row r="426" spans="5:8" ht="15">
      <c r="E426" s="3"/>
      <c r="F426" s="3"/>
      <c r="G426" s="3"/>
      <c r="H426" s="3"/>
    </row>
    <row r="427" spans="5:8" ht="15">
      <c r="E427" s="3"/>
      <c r="F427" s="3"/>
      <c r="G427" s="3"/>
      <c r="H427" s="3"/>
    </row>
    <row r="428" spans="5:8" ht="15">
      <c r="E428" s="3"/>
      <c r="F428" s="3"/>
      <c r="G428" s="3"/>
      <c r="H428" s="3"/>
    </row>
    <row r="429" spans="5:8" ht="15">
      <c r="E429" s="3"/>
      <c r="F429" s="3"/>
      <c r="G429" s="3"/>
      <c r="H429" s="3"/>
    </row>
    <row r="430" spans="5:8" ht="15">
      <c r="E430" s="3"/>
      <c r="F430" s="3"/>
      <c r="G430" s="3"/>
      <c r="H430" s="3"/>
    </row>
    <row r="431" spans="5:8" ht="15">
      <c r="E431" s="3"/>
      <c r="F431" s="3"/>
      <c r="G431" s="3"/>
      <c r="H431" s="3"/>
    </row>
    <row r="432" spans="5:8" ht="15">
      <c r="E432" s="3"/>
      <c r="F432" s="3"/>
      <c r="G432" s="3"/>
      <c r="H432" s="3"/>
    </row>
    <row r="433" spans="5:8" ht="15">
      <c r="E433" s="3"/>
      <c r="F433" s="3"/>
      <c r="G433" s="3"/>
      <c r="H433" s="3"/>
    </row>
    <row r="434" spans="5:8" ht="15">
      <c r="E434" s="3"/>
      <c r="F434" s="3"/>
      <c r="G434" s="3"/>
      <c r="H434" s="3"/>
    </row>
    <row r="435" spans="5:8" ht="15">
      <c r="E435" s="3"/>
      <c r="F435" s="3"/>
      <c r="G435" s="3"/>
      <c r="H435" s="3"/>
    </row>
    <row r="436" spans="5:8" ht="15">
      <c r="E436" s="3"/>
      <c r="F436" s="3"/>
      <c r="G436" s="3"/>
      <c r="H436" s="3"/>
    </row>
    <row r="437" spans="5:8" ht="15">
      <c r="E437" s="3"/>
      <c r="F437" s="3"/>
      <c r="G437" s="3"/>
      <c r="H437" s="3"/>
    </row>
    <row r="438" spans="5:8" ht="15">
      <c r="E438" s="3"/>
      <c r="F438" s="3"/>
      <c r="G438" s="3"/>
      <c r="H438" s="3"/>
    </row>
    <row r="439" spans="5:8" ht="15">
      <c r="E439" s="3"/>
      <c r="F439" s="3"/>
      <c r="G439" s="3"/>
      <c r="H439" s="3"/>
    </row>
    <row r="440" spans="5:8" ht="15">
      <c r="E440" s="3"/>
      <c r="F440" s="3"/>
      <c r="G440" s="3"/>
      <c r="H440" s="3"/>
    </row>
    <row r="441" spans="5:8" ht="15">
      <c r="E441" s="3"/>
      <c r="F441" s="3"/>
      <c r="G441" s="3"/>
      <c r="H441" s="3"/>
    </row>
    <row r="442" spans="5:8" ht="15">
      <c r="E442" s="3"/>
      <c r="F442" s="3"/>
      <c r="G442" s="3"/>
      <c r="H442" s="3"/>
    </row>
    <row r="443" spans="5:8" ht="15">
      <c r="E443" s="3"/>
      <c r="F443" s="3"/>
      <c r="G443" s="3"/>
      <c r="H443" s="3"/>
    </row>
    <row r="444" spans="5:8" ht="15">
      <c r="E444" s="3"/>
      <c r="F444" s="3"/>
      <c r="G444" s="3"/>
      <c r="H444" s="3"/>
    </row>
    <row r="445" spans="5:8" ht="15">
      <c r="E445" s="3"/>
      <c r="F445" s="3"/>
      <c r="G445" s="3"/>
      <c r="H445" s="3"/>
    </row>
    <row r="446" spans="5:8" ht="15">
      <c r="E446" s="3"/>
      <c r="F446" s="3"/>
      <c r="G446" s="3"/>
      <c r="H446" s="3"/>
    </row>
    <row r="447" spans="5:8" ht="15">
      <c r="E447" s="3"/>
      <c r="F447" s="3"/>
      <c r="G447" s="3"/>
      <c r="H447" s="3"/>
    </row>
    <row r="448" spans="5:8" ht="15">
      <c r="E448" s="3"/>
      <c r="F448" s="3"/>
      <c r="G448" s="3"/>
      <c r="H448" s="3"/>
    </row>
    <row r="449" spans="5:8" ht="15">
      <c r="E449" s="3"/>
      <c r="F449" s="3"/>
      <c r="G449" s="3"/>
      <c r="H449" s="3"/>
    </row>
    <row r="450" spans="5:8" ht="15">
      <c r="E450" s="3"/>
      <c r="F450" s="3"/>
      <c r="G450" s="3"/>
      <c r="H450" s="3"/>
    </row>
    <row r="451" spans="5:8" ht="15">
      <c r="E451" s="3"/>
      <c r="F451" s="3"/>
      <c r="G451" s="3"/>
      <c r="H451" s="3"/>
    </row>
    <row r="452" spans="5:8" ht="15">
      <c r="E452" s="3"/>
      <c r="F452" s="3"/>
      <c r="G452" s="3"/>
      <c r="H452" s="3"/>
    </row>
    <row r="453" spans="5:8" ht="15">
      <c r="E453" s="3"/>
      <c r="F453" s="3"/>
      <c r="G453" s="3"/>
      <c r="H453" s="3"/>
    </row>
    <row r="454" spans="5:8" ht="15">
      <c r="E454" s="3"/>
      <c r="F454" s="3"/>
      <c r="G454" s="3"/>
      <c r="H454" s="3"/>
    </row>
    <row r="455" spans="5:8" ht="15">
      <c r="E455" s="3"/>
      <c r="F455" s="3"/>
      <c r="G455" s="3"/>
      <c r="H455" s="3"/>
    </row>
    <row r="456" spans="5:8" ht="15">
      <c r="E456" s="3"/>
      <c r="F456" s="3"/>
      <c r="G456" s="3"/>
      <c r="H456" s="3"/>
    </row>
    <row r="457" spans="5:8" ht="15">
      <c r="E457" s="3"/>
      <c r="F457" s="3"/>
      <c r="G457" s="3"/>
      <c r="H457" s="3"/>
    </row>
    <row r="458" spans="5:8" ht="15">
      <c r="E458" s="3"/>
      <c r="F458" s="3"/>
      <c r="G458" s="3"/>
      <c r="H458" s="3"/>
    </row>
    <row r="459" spans="5:8" ht="15">
      <c r="E459" s="3"/>
      <c r="F459" s="3"/>
      <c r="G459" s="3"/>
      <c r="H459" s="3"/>
    </row>
    <row r="460" spans="5:8" ht="15">
      <c r="E460" s="3"/>
      <c r="F460" s="3"/>
      <c r="G460" s="3"/>
      <c r="H460" s="3"/>
    </row>
    <row r="461" spans="5:8" ht="15">
      <c r="E461" s="3"/>
      <c r="F461" s="3"/>
      <c r="G461" s="3"/>
      <c r="H461" s="3"/>
    </row>
    <row r="462" spans="5:8" ht="15">
      <c r="E462" s="3"/>
      <c r="F462" s="3"/>
      <c r="G462" s="3"/>
      <c r="H462" s="3"/>
    </row>
    <row r="463" spans="5:8" ht="15">
      <c r="E463" s="3"/>
      <c r="F463" s="3"/>
      <c r="G463" s="3"/>
      <c r="H463" s="3"/>
    </row>
    <row r="464" spans="5:8" ht="15">
      <c r="E464" s="3"/>
      <c r="F464" s="3"/>
      <c r="G464" s="3"/>
      <c r="H464" s="3"/>
    </row>
    <row r="465" spans="5:8" ht="15">
      <c r="E465" s="3"/>
      <c r="F465" s="3"/>
      <c r="G465" s="3"/>
      <c r="H465" s="3"/>
    </row>
    <row r="466" spans="5:8" ht="15">
      <c r="E466" s="3"/>
      <c r="F466" s="3"/>
      <c r="G466" s="3"/>
      <c r="H466" s="3"/>
    </row>
    <row r="467" spans="5:8" ht="15">
      <c r="E467" s="3"/>
      <c r="F467" s="3"/>
      <c r="G467" s="3"/>
      <c r="H467" s="3"/>
    </row>
    <row r="468" spans="5:8" ht="15">
      <c r="E468" s="3"/>
      <c r="F468" s="3"/>
      <c r="G468" s="3"/>
      <c r="H468" s="3"/>
    </row>
    <row r="469" spans="5:8" ht="15">
      <c r="E469" s="3"/>
      <c r="F469" s="3"/>
      <c r="G469" s="3"/>
      <c r="H469" s="3"/>
    </row>
    <row r="470" spans="5:8" ht="15">
      <c r="E470" s="3"/>
      <c r="F470" s="3"/>
      <c r="G470" s="3"/>
      <c r="H470" s="3"/>
    </row>
    <row r="471" spans="5:8" ht="15">
      <c r="E471" s="3"/>
      <c r="F471" s="3"/>
      <c r="G471" s="3"/>
      <c r="H471" s="3"/>
    </row>
    <row r="472" spans="5:8" ht="15">
      <c r="E472" s="3"/>
      <c r="F472" s="3"/>
      <c r="G472" s="3"/>
      <c r="H472" s="3"/>
    </row>
    <row r="473" spans="5:8" ht="15">
      <c r="E473" s="3"/>
      <c r="F473" s="3"/>
      <c r="G473" s="3"/>
      <c r="H473" s="3"/>
    </row>
    <row r="474" spans="5:8" ht="15">
      <c r="E474" s="3"/>
      <c r="F474" s="3"/>
      <c r="G474" s="3"/>
      <c r="H474" s="3"/>
    </row>
    <row r="475" spans="5:8" ht="15">
      <c r="E475" s="3"/>
      <c r="F475" s="3"/>
      <c r="G475" s="3"/>
      <c r="H475" s="3"/>
    </row>
    <row r="476" spans="5:8" ht="15">
      <c r="E476" s="3"/>
      <c r="F476" s="3"/>
      <c r="G476" s="3"/>
      <c r="H476" s="3"/>
    </row>
    <row r="477" spans="5:8" ht="15">
      <c r="E477" s="3"/>
      <c r="F477" s="3"/>
      <c r="G477" s="3"/>
      <c r="H477" s="3"/>
    </row>
    <row r="478" spans="5:8" ht="15">
      <c r="E478" s="3"/>
      <c r="F478" s="3"/>
      <c r="G478" s="3"/>
      <c r="H478" s="3"/>
    </row>
    <row r="479" spans="5:8" ht="15">
      <c r="E479" s="3"/>
      <c r="F479" s="3"/>
      <c r="G479" s="3"/>
      <c r="H479" s="3"/>
    </row>
    <row r="480" spans="5:8" ht="15">
      <c r="E480" s="3"/>
      <c r="F480" s="3"/>
      <c r="G480" s="3"/>
      <c r="H480" s="3"/>
    </row>
    <row r="481" spans="5:8" ht="15">
      <c r="E481" s="3"/>
      <c r="F481" s="3"/>
      <c r="G481" s="3"/>
      <c r="H481" s="3"/>
    </row>
    <row r="482" spans="5:8" ht="15">
      <c r="E482" s="3"/>
      <c r="F482" s="3"/>
      <c r="G482" s="3"/>
      <c r="H482" s="3"/>
    </row>
    <row r="483" spans="5:8" ht="15">
      <c r="E483" s="3"/>
      <c r="F483" s="3"/>
      <c r="G483" s="3"/>
      <c r="H483" s="3"/>
    </row>
    <row r="484" spans="5:8" ht="15">
      <c r="E484" s="3"/>
      <c r="F484" s="3"/>
      <c r="G484" s="3"/>
      <c r="H484" s="3"/>
    </row>
    <row r="485" spans="5:8" ht="15">
      <c r="E485" s="3"/>
      <c r="F485" s="3"/>
      <c r="G485" s="3"/>
      <c r="H485" s="3"/>
    </row>
    <row r="486" spans="5:8" ht="15">
      <c r="E486" s="3"/>
      <c r="F486" s="3"/>
      <c r="G486" s="3"/>
      <c r="H486" s="3"/>
    </row>
    <row r="487" spans="5:8" ht="15">
      <c r="E487" s="3"/>
      <c r="F487" s="3"/>
      <c r="G487" s="3"/>
      <c r="H487" s="3"/>
    </row>
    <row r="488" spans="5:8" ht="15">
      <c r="E488" s="3"/>
      <c r="F488" s="3"/>
      <c r="G488" s="3"/>
      <c r="H488" s="3"/>
    </row>
    <row r="489" spans="5:8" ht="15">
      <c r="E489" s="3"/>
      <c r="F489" s="3"/>
      <c r="G489" s="3"/>
      <c r="H489" s="3"/>
    </row>
    <row r="490" spans="5:8" ht="15">
      <c r="E490" s="3"/>
      <c r="F490" s="3"/>
      <c r="G490" s="3"/>
      <c r="H490" s="3"/>
    </row>
    <row r="491" spans="5:8" ht="15">
      <c r="E491" s="3"/>
      <c r="F491" s="3"/>
      <c r="G491" s="3"/>
      <c r="H491" s="3"/>
    </row>
    <row r="492" spans="5:8" ht="15">
      <c r="E492" s="3"/>
      <c r="F492" s="3"/>
      <c r="G492" s="3"/>
      <c r="H492" s="3"/>
    </row>
    <row r="493" spans="5:8" ht="15">
      <c r="E493" s="3"/>
      <c r="F493" s="3"/>
      <c r="G493" s="3"/>
      <c r="H493" s="3"/>
    </row>
    <row r="494" spans="5:8" ht="15">
      <c r="E494" s="3"/>
      <c r="F494" s="3"/>
      <c r="G494" s="3"/>
      <c r="H494" s="3"/>
    </row>
    <row r="495" spans="5:8" ht="15">
      <c r="E495" s="3"/>
      <c r="F495" s="3"/>
      <c r="G495" s="3"/>
      <c r="H495" s="3"/>
    </row>
    <row r="496" spans="5:8" ht="15">
      <c r="E496" s="3"/>
      <c r="F496" s="3"/>
      <c r="G496" s="3"/>
      <c r="H496" s="3"/>
    </row>
    <row r="497" spans="5:8" ht="15">
      <c r="E497" s="3"/>
      <c r="F497" s="3"/>
      <c r="G497" s="3"/>
      <c r="H497" s="3"/>
    </row>
    <row r="498" spans="5:8" ht="15">
      <c r="E498" s="3"/>
      <c r="F498" s="3"/>
      <c r="G498" s="3"/>
      <c r="H498" s="3"/>
    </row>
    <row r="499" spans="5:8" ht="15">
      <c r="E499" s="3"/>
      <c r="F499" s="3"/>
      <c r="G499" s="3"/>
      <c r="H499" s="3"/>
    </row>
    <row r="500" spans="5:8" ht="15">
      <c r="E500" s="3"/>
      <c r="F500" s="3"/>
      <c r="G500" s="3"/>
      <c r="H500" s="3"/>
    </row>
    <row r="501" spans="5:8" ht="15">
      <c r="E501" s="3"/>
      <c r="F501" s="3"/>
      <c r="G501" s="3"/>
      <c r="H501" s="3"/>
    </row>
    <row r="502" spans="5:8" ht="15">
      <c r="E502" s="3"/>
      <c r="F502" s="3"/>
      <c r="G502" s="3"/>
      <c r="H502" s="3"/>
    </row>
    <row r="503" spans="5:8" ht="15">
      <c r="E503" s="3"/>
      <c r="F503" s="3"/>
      <c r="G503" s="3"/>
      <c r="H503" s="3"/>
    </row>
    <row r="504" spans="5:8" ht="15">
      <c r="E504" s="3"/>
      <c r="F504" s="3"/>
      <c r="G504" s="3"/>
      <c r="H504" s="3"/>
    </row>
    <row r="505" spans="5:8" ht="15">
      <c r="E505" s="3"/>
      <c r="F505" s="3"/>
      <c r="G505" s="3"/>
      <c r="H505" s="3"/>
    </row>
    <row r="506" spans="5:8" ht="15">
      <c r="E506" s="3"/>
      <c r="F506" s="3"/>
      <c r="G506" s="3"/>
      <c r="H506" s="3"/>
    </row>
    <row r="507" spans="5:8" ht="15">
      <c r="E507" s="3"/>
      <c r="F507" s="3"/>
      <c r="G507" s="3"/>
      <c r="H507" s="3"/>
    </row>
    <row r="508" spans="5:8" ht="15">
      <c r="E508" s="3"/>
      <c r="F508" s="3"/>
      <c r="G508" s="3"/>
      <c r="H508" s="3"/>
    </row>
    <row r="509" spans="5:8" ht="15">
      <c r="E509" s="3"/>
      <c r="F509" s="3"/>
      <c r="G509" s="3"/>
      <c r="H509" s="3"/>
    </row>
    <row r="510" spans="5:8" ht="15">
      <c r="E510" s="3"/>
      <c r="F510" s="3"/>
      <c r="G510" s="3"/>
      <c r="H510" s="3"/>
    </row>
    <row r="511" spans="5:8" ht="15">
      <c r="E511" s="3"/>
      <c r="F511" s="3"/>
      <c r="G511" s="3"/>
      <c r="H511" s="3"/>
    </row>
    <row r="512" spans="5:8" ht="15">
      <c r="E512" s="3"/>
      <c r="F512" s="3"/>
      <c r="G512" s="3"/>
      <c r="H512" s="3"/>
    </row>
    <row r="513" spans="5:8" ht="15">
      <c r="E513" s="3"/>
      <c r="F513" s="3"/>
      <c r="G513" s="3"/>
      <c r="H513" s="3"/>
    </row>
    <row r="514" spans="5:8" ht="15">
      <c r="E514" s="3"/>
      <c r="F514" s="3"/>
      <c r="G514" s="3"/>
      <c r="H514" s="3"/>
    </row>
    <row r="515" spans="5:8" ht="15">
      <c r="E515" s="3"/>
      <c r="F515" s="3"/>
      <c r="G515" s="3"/>
      <c r="H515" s="3"/>
    </row>
    <row r="516" spans="5:8" ht="15">
      <c r="E516" s="3"/>
      <c r="F516" s="3"/>
      <c r="G516" s="3"/>
      <c r="H516" s="3"/>
    </row>
    <row r="517" spans="5:8" ht="15">
      <c r="E517" s="3"/>
      <c r="F517" s="3"/>
      <c r="G517" s="3"/>
      <c r="H517" s="3"/>
    </row>
    <row r="518" spans="5:8" ht="15">
      <c r="E518" s="3"/>
      <c r="F518" s="3"/>
      <c r="G518" s="3"/>
      <c r="H518" s="3"/>
    </row>
    <row r="519" spans="5:8" ht="15">
      <c r="E519" s="3"/>
      <c r="F519" s="3"/>
      <c r="G519" s="3"/>
      <c r="H519" s="3"/>
    </row>
    <row r="520" spans="5:8" ht="15">
      <c r="E520" s="3"/>
      <c r="F520" s="3"/>
      <c r="G520" s="3"/>
      <c r="H520" s="3"/>
    </row>
    <row r="521" spans="5:8" ht="15">
      <c r="E521" s="3"/>
      <c r="F521" s="3"/>
      <c r="G521" s="3"/>
      <c r="H521" s="3"/>
    </row>
    <row r="522" spans="5:8" ht="15">
      <c r="E522" s="3"/>
      <c r="F522" s="3"/>
      <c r="G522" s="3"/>
      <c r="H522" s="3"/>
    </row>
    <row r="523" spans="5:8" ht="15">
      <c r="E523" s="3"/>
      <c r="F523" s="3"/>
      <c r="G523" s="3"/>
      <c r="H523" s="3"/>
    </row>
    <row r="524" spans="5:8" ht="15">
      <c r="E524" s="3"/>
      <c r="F524" s="3"/>
      <c r="G524" s="3"/>
      <c r="H524" s="3"/>
    </row>
    <row r="525" spans="5:8" ht="15">
      <c r="E525" s="3"/>
      <c r="F525" s="3"/>
      <c r="G525" s="3"/>
      <c r="H525" s="3"/>
    </row>
    <row r="526" spans="5:8" ht="15">
      <c r="E526" s="3"/>
      <c r="F526" s="3"/>
      <c r="G526" s="3"/>
      <c r="H526" s="3"/>
    </row>
    <row r="527" spans="5:8" ht="15">
      <c r="E527" s="3"/>
      <c r="F527" s="3"/>
      <c r="G527" s="3"/>
      <c r="H527" s="3"/>
    </row>
    <row r="528" spans="5:8" ht="15">
      <c r="E528" s="3"/>
      <c r="F528" s="3"/>
      <c r="G528" s="3"/>
      <c r="H528" s="3"/>
    </row>
    <row r="529" spans="5:8" ht="15">
      <c r="E529" s="3"/>
      <c r="F529" s="3"/>
      <c r="G529" s="3"/>
      <c r="H529" s="3"/>
    </row>
    <row r="530" spans="5:8" ht="15">
      <c r="E530" s="3"/>
      <c r="F530" s="3"/>
      <c r="G530" s="3"/>
      <c r="H530" s="3"/>
    </row>
    <row r="531" spans="5:8" ht="15">
      <c r="E531" s="3"/>
      <c r="F531" s="3"/>
      <c r="G531" s="3"/>
      <c r="H531" s="3"/>
    </row>
    <row r="532" spans="5:8" ht="15">
      <c r="E532" s="3"/>
      <c r="F532" s="3"/>
      <c r="G532" s="3"/>
      <c r="H532" s="3"/>
    </row>
    <row r="533" spans="5:8" ht="15">
      <c r="E533" s="3"/>
      <c r="F533" s="3"/>
      <c r="G533" s="3"/>
      <c r="H533" s="3"/>
    </row>
    <row r="534" spans="5:8" ht="15">
      <c r="E534" s="3"/>
      <c r="F534" s="3"/>
      <c r="G534" s="3"/>
      <c r="H534" s="3"/>
    </row>
    <row r="535" spans="5:8" ht="15">
      <c r="E535" s="3"/>
      <c r="F535" s="3"/>
      <c r="G535" s="3"/>
      <c r="H535" s="3"/>
    </row>
    <row r="536" spans="5:8" ht="15">
      <c r="E536" s="3"/>
      <c r="F536" s="3"/>
      <c r="G536" s="3"/>
      <c r="H536" s="3"/>
    </row>
    <row r="537" spans="5:8" ht="15">
      <c r="E537" s="3"/>
      <c r="F537" s="3"/>
      <c r="G537" s="3"/>
      <c r="H537" s="3"/>
    </row>
    <row r="538" spans="5:8" ht="15">
      <c r="E538" s="3"/>
      <c r="F538" s="3"/>
      <c r="G538" s="3"/>
      <c r="H538" s="3"/>
    </row>
    <row r="539" spans="5:8" ht="15">
      <c r="E539" s="3"/>
      <c r="F539" s="3"/>
      <c r="G539" s="3"/>
      <c r="H539" s="3"/>
    </row>
    <row r="540" spans="5:8" ht="15">
      <c r="E540" s="3"/>
      <c r="F540" s="3"/>
      <c r="G540" s="3"/>
      <c r="H540" s="3"/>
    </row>
    <row r="541" spans="5:8" ht="15">
      <c r="E541" s="3"/>
      <c r="F541" s="3"/>
      <c r="G541" s="3"/>
      <c r="H541" s="3"/>
    </row>
    <row r="542" spans="5:8" ht="15">
      <c r="E542" s="3"/>
      <c r="F542" s="3"/>
      <c r="G542" s="3"/>
      <c r="H542" s="3"/>
    </row>
    <row r="543" spans="5:8" ht="15">
      <c r="E543" s="3"/>
      <c r="F543" s="3"/>
      <c r="G543" s="3"/>
      <c r="H543" s="3"/>
    </row>
    <row r="544" spans="5:8" ht="15">
      <c r="E544" s="3"/>
      <c r="F544" s="3"/>
      <c r="G544" s="3"/>
      <c r="H544" s="3"/>
    </row>
    <row r="545" spans="5:8" ht="15">
      <c r="E545" s="3"/>
      <c r="F545" s="3"/>
      <c r="G545" s="3"/>
      <c r="H545" s="3"/>
    </row>
    <row r="546" spans="5:8" ht="15">
      <c r="E546" s="3"/>
      <c r="F546" s="3"/>
      <c r="G546" s="3"/>
      <c r="H546" s="3"/>
    </row>
    <row r="547" spans="5:8" ht="15">
      <c r="E547" s="3"/>
      <c r="F547" s="3"/>
      <c r="G547" s="3"/>
      <c r="H547" s="3"/>
    </row>
    <row r="548" spans="5:8" ht="15">
      <c r="E548" s="3"/>
      <c r="F548" s="3"/>
      <c r="G548" s="3"/>
      <c r="H548" s="3"/>
    </row>
    <row r="549" spans="5:8" ht="15">
      <c r="E549" s="3"/>
      <c r="F549" s="3"/>
      <c r="G549" s="3"/>
      <c r="H549" s="3"/>
    </row>
    <row r="550" spans="5:8" ht="15">
      <c r="E550" s="3"/>
      <c r="F550" s="3"/>
      <c r="G550" s="3"/>
      <c r="H550" s="3"/>
    </row>
    <row r="551" spans="5:8" ht="15">
      <c r="E551" s="3"/>
      <c r="F551" s="3"/>
      <c r="G551" s="3"/>
      <c r="H551" s="3"/>
    </row>
    <row r="552" spans="5:8" ht="15">
      <c r="E552" s="3"/>
      <c r="F552" s="3"/>
      <c r="G552" s="3"/>
      <c r="H552" s="3"/>
    </row>
    <row r="553" spans="5:8" ht="15">
      <c r="E553" s="3"/>
      <c r="F553" s="3"/>
      <c r="G553" s="3"/>
      <c r="H553" s="3"/>
    </row>
    <row r="554" spans="5:8" ht="15">
      <c r="E554" s="3"/>
      <c r="F554" s="3"/>
      <c r="G554" s="3"/>
      <c r="H554" s="3"/>
    </row>
    <row r="555" spans="5:8" ht="15">
      <c r="E555" s="3"/>
      <c r="F555" s="3"/>
      <c r="G555" s="3"/>
      <c r="H555" s="3"/>
    </row>
    <row r="556" spans="5:8" ht="15">
      <c r="E556" s="3"/>
      <c r="F556" s="3"/>
      <c r="G556" s="3"/>
      <c r="H556" s="3"/>
    </row>
    <row r="557" spans="5:8" ht="15">
      <c r="E557" s="3"/>
      <c r="F557" s="3"/>
      <c r="G557" s="3"/>
      <c r="H557" s="3"/>
    </row>
    <row r="558" spans="5:8" ht="15">
      <c r="E558" s="3"/>
      <c r="F558" s="3"/>
      <c r="G558" s="3"/>
      <c r="H558" s="3"/>
    </row>
    <row r="559" spans="5:8" ht="15">
      <c r="E559" s="3"/>
      <c r="F559" s="3"/>
      <c r="G559" s="3"/>
      <c r="H559" s="3"/>
    </row>
    <row r="560" spans="5:8" ht="15">
      <c r="E560" s="3"/>
      <c r="F560" s="3"/>
      <c r="G560" s="3"/>
      <c r="H560" s="3"/>
    </row>
    <row r="561" spans="5:8" ht="15">
      <c r="E561" s="3"/>
      <c r="F561" s="3"/>
      <c r="G561" s="3"/>
      <c r="H561" s="3"/>
    </row>
    <row r="562" spans="5:8" ht="15">
      <c r="E562" s="3"/>
      <c r="F562" s="3"/>
      <c r="G562" s="3"/>
      <c r="H562" s="3"/>
    </row>
    <row r="563" spans="5:8" ht="15">
      <c r="E563" s="3"/>
      <c r="F563" s="3"/>
      <c r="G563" s="3"/>
      <c r="H563" s="3"/>
    </row>
    <row r="564" spans="5:8" ht="15">
      <c r="E564" s="3"/>
      <c r="F564" s="3"/>
      <c r="G564" s="3"/>
      <c r="H564" s="3"/>
    </row>
    <row r="565" spans="5:8" ht="15">
      <c r="E565" s="3"/>
      <c r="F565" s="3"/>
      <c r="G565" s="3"/>
      <c r="H565" s="3"/>
    </row>
    <row r="566" spans="5:8" ht="15">
      <c r="E566" s="3"/>
      <c r="F566" s="3"/>
      <c r="G566" s="3"/>
      <c r="H566" s="3"/>
    </row>
    <row r="567" spans="5:8" ht="15">
      <c r="E567" s="3"/>
      <c r="F567" s="3"/>
      <c r="G567" s="3"/>
      <c r="H567" s="3"/>
    </row>
    <row r="568" spans="5:8" ht="15">
      <c r="E568" s="3"/>
      <c r="F568" s="3"/>
      <c r="G568" s="3"/>
      <c r="H568" s="3"/>
    </row>
    <row r="569" spans="5:8" ht="15">
      <c r="E569" s="3"/>
      <c r="F569" s="3"/>
      <c r="G569" s="3"/>
      <c r="H569" s="3"/>
    </row>
    <row r="570" spans="5:8" ht="15">
      <c r="E570" s="3"/>
      <c r="F570" s="3"/>
      <c r="G570" s="3"/>
      <c r="H570" s="3"/>
    </row>
    <row r="571" spans="5:8" ht="15">
      <c r="E571" s="3"/>
      <c r="F571" s="3"/>
      <c r="G571" s="3"/>
      <c r="H571" s="3"/>
    </row>
    <row r="572" spans="5:8" ht="15">
      <c r="E572" s="3"/>
      <c r="F572" s="3"/>
      <c r="G572" s="3"/>
      <c r="H572" s="3"/>
    </row>
    <row r="573" spans="5:8" ht="15">
      <c r="E573" s="3"/>
      <c r="F573" s="3"/>
      <c r="G573" s="3"/>
      <c r="H573" s="3"/>
    </row>
    <row r="574" spans="5:8" ht="15">
      <c r="E574" s="3"/>
      <c r="F574" s="3"/>
      <c r="G574" s="3"/>
      <c r="H574" s="3"/>
    </row>
    <row r="575" spans="5:8" ht="15">
      <c r="E575" s="3"/>
      <c r="F575" s="3"/>
      <c r="G575" s="3"/>
      <c r="H575" s="3"/>
    </row>
    <row r="576" spans="5:8" ht="15">
      <c r="E576" s="3"/>
      <c r="F576" s="3"/>
      <c r="G576" s="3"/>
      <c r="H576" s="3"/>
    </row>
    <row r="577" spans="5:8" ht="15">
      <c r="E577" s="3"/>
      <c r="F577" s="3"/>
      <c r="G577" s="3"/>
      <c r="H577" s="3"/>
    </row>
    <row r="578" spans="5:8" ht="15">
      <c r="E578" s="3"/>
      <c r="F578" s="3"/>
      <c r="G578" s="3"/>
      <c r="H578" s="3"/>
    </row>
    <row r="579" spans="5:8" ht="15">
      <c r="E579" s="3"/>
      <c r="F579" s="3"/>
      <c r="G579" s="3"/>
      <c r="H579" s="3"/>
    </row>
    <row r="580" spans="5:8" ht="15">
      <c r="E580" s="3"/>
      <c r="F580" s="3"/>
      <c r="G580" s="3"/>
      <c r="H580" s="3"/>
    </row>
    <row r="581" spans="5:8" ht="15">
      <c r="E581" s="3"/>
      <c r="F581" s="3"/>
      <c r="G581" s="3"/>
      <c r="H581" s="3"/>
    </row>
    <row r="582" spans="5:8" ht="15">
      <c r="E582" s="3"/>
      <c r="F582" s="3"/>
      <c r="G582" s="3"/>
      <c r="H582" s="3"/>
    </row>
    <row r="583" spans="5:8" ht="15">
      <c r="E583" s="3"/>
      <c r="F583" s="3"/>
      <c r="G583" s="3"/>
      <c r="H583" s="3"/>
    </row>
    <row r="584" spans="5:8" ht="15">
      <c r="E584" s="3"/>
      <c r="F584" s="3"/>
      <c r="G584" s="3"/>
      <c r="H584" s="3"/>
    </row>
    <row r="585" spans="5:8" ht="15">
      <c r="E585" s="3"/>
      <c r="F585" s="3"/>
      <c r="G585" s="3"/>
      <c r="H585" s="3"/>
    </row>
    <row r="586" spans="5:8" ht="15">
      <c r="E586" s="3"/>
      <c r="F586" s="3"/>
      <c r="G586" s="3"/>
      <c r="H586" s="3"/>
    </row>
    <row r="587" spans="5:8" ht="15">
      <c r="E587" s="3"/>
      <c r="F587" s="3"/>
      <c r="G587" s="3"/>
      <c r="H587" s="3"/>
    </row>
    <row r="588" spans="5:8" ht="15">
      <c r="E588" s="3"/>
      <c r="F588" s="3"/>
      <c r="G588" s="3"/>
      <c r="H588" s="3"/>
    </row>
    <row r="589" spans="5:8" ht="15">
      <c r="E589" s="3"/>
      <c r="F589" s="3"/>
      <c r="G589" s="3"/>
      <c r="H589" s="3"/>
    </row>
    <row r="590" spans="5:8" ht="15">
      <c r="E590" s="3"/>
      <c r="F590" s="3"/>
      <c r="G590" s="3"/>
      <c r="H590" s="3"/>
    </row>
    <row r="591" spans="5:8" ht="15">
      <c r="E591" s="3"/>
      <c r="F591" s="3"/>
      <c r="G591" s="3"/>
      <c r="H591" s="3"/>
    </row>
    <row r="592" spans="5:8" ht="15">
      <c r="E592" s="3"/>
      <c r="F592" s="3"/>
      <c r="G592" s="3"/>
      <c r="H592" s="3"/>
    </row>
    <row r="593" spans="5:8" ht="15">
      <c r="E593" s="3"/>
      <c r="F593" s="3"/>
      <c r="G593" s="3"/>
      <c r="H593" s="3"/>
    </row>
    <row r="594" spans="5:8" ht="15">
      <c r="E594" s="3"/>
      <c r="F594" s="3"/>
      <c r="G594" s="3"/>
      <c r="H594" s="3"/>
    </row>
    <row r="595" spans="5:8" ht="15">
      <c r="E595" s="3"/>
      <c r="F595" s="3"/>
      <c r="G595" s="3"/>
      <c r="H595" s="3"/>
    </row>
    <row r="596" spans="5:8" ht="15">
      <c r="E596" s="3"/>
      <c r="F596" s="3"/>
      <c r="G596" s="3"/>
      <c r="H596" s="3"/>
    </row>
    <row r="597" spans="5:8" ht="15">
      <c r="E597" s="3"/>
      <c r="F597" s="3"/>
      <c r="G597" s="3"/>
      <c r="H597" s="3"/>
    </row>
    <row r="598" spans="5:8" ht="15">
      <c r="E598" s="3"/>
      <c r="F598" s="3"/>
      <c r="G598" s="3"/>
      <c r="H598" s="3"/>
    </row>
    <row r="599" spans="5:8" ht="15">
      <c r="E599" s="3"/>
      <c r="F599" s="3"/>
      <c r="G599" s="3"/>
      <c r="H599" s="3"/>
    </row>
    <row r="600" spans="5:8" ht="15">
      <c r="E600" s="3"/>
      <c r="F600" s="3"/>
      <c r="G600" s="3"/>
      <c r="H600" s="3"/>
    </row>
    <row r="601" spans="5:8" ht="15">
      <c r="E601" s="3"/>
      <c r="F601" s="3"/>
      <c r="G601" s="3"/>
      <c r="H601" s="3"/>
    </row>
    <row r="602" spans="5:8" ht="15">
      <c r="E602" s="3"/>
      <c r="F602" s="3"/>
      <c r="G602" s="3"/>
      <c r="H602" s="3"/>
    </row>
    <row r="603" spans="5:8" ht="15">
      <c r="E603" s="3"/>
      <c r="F603" s="3"/>
      <c r="G603" s="3"/>
      <c r="H603" s="3"/>
    </row>
    <row r="604" spans="5:8" ht="15">
      <c r="E604" s="3"/>
      <c r="F604" s="3"/>
      <c r="G604" s="3"/>
      <c r="H604" s="3"/>
    </row>
    <row r="605" spans="5:8" ht="15">
      <c r="E605" s="3"/>
      <c r="F605" s="3"/>
      <c r="G605" s="3"/>
      <c r="H605" s="3"/>
    </row>
    <row r="606" spans="5:8" ht="15">
      <c r="E606" s="3"/>
      <c r="F606" s="3"/>
      <c r="G606" s="3"/>
      <c r="H606" s="3"/>
    </row>
    <row r="607" spans="5:8" ht="15">
      <c r="E607" s="3"/>
      <c r="F607" s="3"/>
      <c r="G607" s="3"/>
      <c r="H607" s="3"/>
    </row>
    <row r="608" spans="5:8" ht="15">
      <c r="E608" s="3"/>
      <c r="F608" s="3"/>
      <c r="G608" s="3"/>
      <c r="H608" s="3"/>
    </row>
    <row r="609" spans="5:8" ht="15">
      <c r="E609" s="3"/>
      <c r="F609" s="3"/>
      <c r="G609" s="3"/>
      <c r="H609" s="3"/>
    </row>
    <row r="610" spans="5:8" ht="15">
      <c r="E610" s="3"/>
      <c r="F610" s="3"/>
      <c r="G610" s="3"/>
      <c r="H610" s="3"/>
    </row>
    <row r="611" spans="5:8" ht="15">
      <c r="E611" s="3"/>
      <c r="F611" s="3"/>
      <c r="G611" s="3"/>
      <c r="H611" s="3"/>
    </row>
    <row r="612" spans="5:8" ht="15">
      <c r="E612" s="3"/>
      <c r="F612" s="3"/>
      <c r="G612" s="3"/>
      <c r="H612" s="3"/>
    </row>
    <row r="613" spans="5:8" ht="15">
      <c r="E613" s="3"/>
      <c r="F613" s="3"/>
      <c r="G613" s="3"/>
      <c r="H613" s="3"/>
    </row>
    <row r="614" spans="5:8" ht="15">
      <c r="E614" s="3"/>
      <c r="F614" s="3"/>
      <c r="G614" s="3"/>
      <c r="H614" s="3"/>
    </row>
    <row r="615" spans="5:8" ht="15">
      <c r="E615" s="3"/>
      <c r="F615" s="3"/>
      <c r="G615" s="3"/>
      <c r="H615" s="3"/>
    </row>
    <row r="616" spans="5:8" ht="15">
      <c r="E616" s="3"/>
      <c r="F616" s="3"/>
      <c r="G616" s="3"/>
      <c r="H616" s="3"/>
    </row>
    <row r="617" spans="5:8" ht="15">
      <c r="E617" s="3"/>
      <c r="F617" s="3"/>
      <c r="G617" s="3"/>
      <c r="H617" s="3"/>
    </row>
    <row r="618" spans="5:8" ht="15">
      <c r="E618" s="3"/>
      <c r="F618" s="3"/>
      <c r="G618" s="3"/>
      <c r="H618" s="3"/>
    </row>
    <row r="619" spans="5:8" ht="15">
      <c r="E619" s="3"/>
      <c r="F619" s="3"/>
      <c r="G619" s="3"/>
      <c r="H619" s="3"/>
    </row>
    <row r="620" spans="5:8" ht="15">
      <c r="E620" s="3"/>
      <c r="F620" s="3"/>
      <c r="G620" s="3"/>
      <c r="H620" s="3"/>
    </row>
    <row r="621" spans="5:8" ht="15">
      <c r="E621" s="3"/>
      <c r="F621" s="3"/>
      <c r="G621" s="3"/>
      <c r="H621" s="3"/>
    </row>
    <row r="622" spans="5:8" ht="15">
      <c r="E622" s="3"/>
      <c r="F622" s="3"/>
      <c r="G622" s="3"/>
      <c r="H622" s="3"/>
    </row>
    <row r="623" spans="5:8" ht="15">
      <c r="E623" s="3"/>
      <c r="F623" s="3"/>
      <c r="G623" s="3"/>
      <c r="H623" s="3"/>
    </row>
    <row r="624" spans="5:8" ht="15">
      <c r="E624" s="3"/>
      <c r="F624" s="3"/>
      <c r="G624" s="3"/>
      <c r="H624" s="3"/>
    </row>
    <row r="625" spans="5:8" ht="15">
      <c r="E625" s="3"/>
      <c r="F625" s="3"/>
      <c r="G625" s="3"/>
      <c r="H625" s="3"/>
    </row>
    <row r="626" spans="5:8" ht="15">
      <c r="E626" s="3"/>
      <c r="F626" s="3"/>
      <c r="G626" s="3"/>
      <c r="H626" s="3"/>
    </row>
    <row r="627" spans="5:8" ht="15">
      <c r="E627" s="3"/>
      <c r="F627" s="3"/>
      <c r="G627" s="3"/>
      <c r="H627" s="3"/>
    </row>
    <row r="628" spans="5:8" ht="15">
      <c r="E628" s="3"/>
      <c r="F628" s="3"/>
      <c r="G628" s="3"/>
      <c r="H628" s="3"/>
    </row>
    <row r="629" spans="5:8" ht="15">
      <c r="E629" s="3"/>
      <c r="F629" s="3"/>
      <c r="G629" s="3"/>
      <c r="H629" s="3"/>
    </row>
    <row r="630" spans="5:8" ht="15">
      <c r="E630" s="3"/>
      <c r="F630" s="3"/>
      <c r="G630" s="3"/>
      <c r="H630" s="3"/>
    </row>
    <row r="631" spans="5:8" ht="15">
      <c r="E631" s="3"/>
      <c r="F631" s="3"/>
      <c r="G631" s="3"/>
      <c r="H631" s="3"/>
    </row>
    <row r="632" spans="5:8" ht="15">
      <c r="E632" s="3"/>
      <c r="F632" s="3"/>
      <c r="G632" s="3"/>
      <c r="H632" s="3"/>
    </row>
    <row r="633" spans="5:8" ht="15">
      <c r="E633" s="3"/>
      <c r="F633" s="3"/>
      <c r="G633" s="3"/>
      <c r="H633" s="3"/>
    </row>
    <row r="634" spans="5:8" ht="15">
      <c r="E634" s="3"/>
      <c r="F634" s="3"/>
      <c r="G634" s="3"/>
      <c r="H634" s="3"/>
    </row>
    <row r="635" spans="5:8" ht="15">
      <c r="E635" s="3"/>
      <c r="F635" s="3"/>
      <c r="G635" s="3"/>
      <c r="H635" s="3"/>
    </row>
    <row r="636" spans="5:8" ht="15">
      <c r="E636" s="3"/>
      <c r="F636" s="3"/>
      <c r="G636" s="3"/>
      <c r="H636" s="3"/>
    </row>
    <row r="637" spans="5:8" ht="15">
      <c r="E637" s="3"/>
      <c r="F637" s="3"/>
      <c r="G637" s="3"/>
      <c r="H637" s="3"/>
    </row>
    <row r="638" spans="5:8" ht="15">
      <c r="E638" s="3"/>
      <c r="F638" s="3"/>
      <c r="G638" s="3"/>
      <c r="H638" s="3"/>
    </row>
    <row r="639" spans="5:8" ht="15">
      <c r="E639" s="3"/>
      <c r="F639" s="3"/>
      <c r="G639" s="3"/>
      <c r="H639" s="3"/>
    </row>
    <row r="640" spans="5:8" ht="15">
      <c r="E640" s="3"/>
      <c r="F640" s="3"/>
      <c r="G640" s="3"/>
      <c r="H640" s="3"/>
    </row>
    <row r="641" spans="5:8" ht="15">
      <c r="E641" s="3"/>
      <c r="F641" s="3"/>
      <c r="G641" s="3"/>
      <c r="H641" s="3"/>
    </row>
    <row r="642" spans="5:8" ht="15">
      <c r="E642" s="3"/>
      <c r="F642" s="3"/>
      <c r="G642" s="3"/>
      <c r="H642" s="3"/>
    </row>
    <row r="643" spans="5:8" ht="15">
      <c r="E643" s="3"/>
      <c r="F643" s="3"/>
      <c r="G643" s="3"/>
      <c r="H643" s="3"/>
    </row>
    <row r="644" spans="5:8" ht="15">
      <c r="E644" s="3"/>
      <c r="F644" s="3"/>
      <c r="G644" s="3"/>
      <c r="H644" s="3"/>
    </row>
    <row r="645" spans="5:8" ht="15">
      <c r="E645" s="3"/>
      <c r="F645" s="3"/>
      <c r="G645" s="3"/>
      <c r="H645" s="3"/>
    </row>
    <row r="646" spans="5:8" ht="15">
      <c r="E646" s="3"/>
      <c r="F646" s="3"/>
      <c r="G646" s="3"/>
      <c r="H646" s="3"/>
    </row>
    <row r="647" spans="5:8" ht="15">
      <c r="E647" s="3"/>
      <c r="F647" s="3"/>
      <c r="G647" s="3"/>
      <c r="H647" s="3"/>
    </row>
    <row r="648" spans="5:8" ht="15">
      <c r="E648" s="3"/>
      <c r="F648" s="3"/>
      <c r="G648" s="3"/>
      <c r="H648" s="3"/>
    </row>
    <row r="649" spans="5:8" ht="15">
      <c r="E649" s="3"/>
      <c r="F649" s="3"/>
      <c r="G649" s="3"/>
      <c r="H649" s="3"/>
    </row>
    <row r="650" spans="5:8" ht="15">
      <c r="E650" s="3"/>
      <c r="F650" s="3"/>
      <c r="G650" s="3"/>
      <c r="H650" s="3"/>
    </row>
    <row r="651" spans="5:8" ht="15">
      <c r="E651" s="3"/>
      <c r="F651" s="3"/>
      <c r="G651" s="3"/>
      <c r="H651" s="3"/>
    </row>
    <row r="652" spans="5:8" ht="15">
      <c r="E652" s="3"/>
      <c r="F652" s="3"/>
      <c r="G652" s="3"/>
      <c r="H652" s="3"/>
    </row>
    <row r="653" spans="5:8" ht="15">
      <c r="E653" s="3"/>
      <c r="F653" s="3"/>
      <c r="G653" s="3"/>
      <c r="H653" s="3"/>
    </row>
    <row r="654" spans="5:8" ht="15">
      <c r="E654" s="3"/>
      <c r="F654" s="3"/>
      <c r="G654" s="3"/>
      <c r="H654" s="3"/>
    </row>
    <row r="655" spans="5:8" ht="15">
      <c r="E655" s="3"/>
      <c r="F655" s="3"/>
      <c r="G655" s="3"/>
      <c r="H655" s="3"/>
    </row>
    <row r="656" spans="5:8" ht="15">
      <c r="E656" s="3"/>
      <c r="F656" s="3"/>
      <c r="G656" s="3"/>
      <c r="H656" s="3"/>
    </row>
    <row r="657" spans="5:8" ht="15">
      <c r="E657" s="3"/>
      <c r="F657" s="3"/>
      <c r="G657" s="3"/>
      <c r="H657" s="3"/>
    </row>
    <row r="658" spans="5:8" ht="15">
      <c r="E658" s="3"/>
      <c r="F658" s="3"/>
      <c r="G658" s="3"/>
      <c r="H658" s="3"/>
    </row>
    <row r="659" spans="5:8" ht="15">
      <c r="E659" s="3"/>
      <c r="F659" s="3"/>
      <c r="G659" s="3"/>
      <c r="H659" s="3"/>
    </row>
    <row r="660" spans="5:8" ht="15">
      <c r="E660" s="3"/>
      <c r="F660" s="3"/>
      <c r="G660" s="3"/>
      <c r="H660" s="3"/>
    </row>
    <row r="661" spans="5:8" ht="15">
      <c r="E661" s="3"/>
      <c r="F661" s="3"/>
      <c r="G661" s="3"/>
      <c r="H661" s="3"/>
    </row>
    <row r="662" spans="5:8" ht="15">
      <c r="E662" s="3"/>
      <c r="F662" s="3"/>
      <c r="G662" s="3"/>
      <c r="H662" s="3"/>
    </row>
    <row r="663" spans="5:8" ht="15">
      <c r="E663" s="3"/>
      <c r="F663" s="3"/>
      <c r="G663" s="3"/>
      <c r="H663" s="3"/>
    </row>
    <row r="664" spans="5:8" ht="15">
      <c r="E664" s="3"/>
      <c r="F664" s="3"/>
      <c r="G664" s="3"/>
      <c r="H664" s="3"/>
    </row>
    <row r="665" spans="5:8" ht="15">
      <c r="E665" s="3"/>
      <c r="F665" s="3"/>
      <c r="G665" s="3"/>
      <c r="H665" s="3"/>
    </row>
    <row r="666" spans="5:8" ht="15">
      <c r="E666" s="3"/>
      <c r="F666" s="3"/>
      <c r="G666" s="3"/>
      <c r="H666" s="3"/>
    </row>
    <row r="667" spans="5:8" ht="15">
      <c r="E667" s="3"/>
      <c r="F667" s="3"/>
      <c r="G667" s="3"/>
      <c r="H667" s="3"/>
    </row>
    <row r="668" spans="5:8" ht="15">
      <c r="E668" s="3"/>
      <c r="F668" s="3"/>
      <c r="G668" s="3"/>
      <c r="H668" s="3"/>
    </row>
    <row r="669" spans="5:8" ht="15">
      <c r="E669" s="3"/>
      <c r="F669" s="3"/>
      <c r="G669" s="3"/>
      <c r="H669" s="3"/>
    </row>
    <row r="670" spans="5:8" ht="15">
      <c r="E670" s="3"/>
      <c r="F670" s="3"/>
      <c r="G670" s="3"/>
      <c r="H670" s="3"/>
    </row>
    <row r="671" spans="5:8" ht="15">
      <c r="E671" s="3"/>
      <c r="F671" s="3"/>
      <c r="G671" s="3"/>
      <c r="H671" s="3"/>
    </row>
    <row r="672" spans="5:8" ht="15">
      <c r="E672" s="3"/>
      <c r="F672" s="3"/>
      <c r="G672" s="3"/>
      <c r="H672" s="3"/>
    </row>
    <row r="673" spans="5:8" ht="15">
      <c r="E673" s="3"/>
      <c r="F673" s="3"/>
      <c r="G673" s="3"/>
      <c r="H673" s="3"/>
    </row>
    <row r="674" spans="5:8" ht="15">
      <c r="E674" s="3"/>
      <c r="F674" s="3"/>
      <c r="G674" s="3"/>
      <c r="H674" s="3"/>
    </row>
    <row r="675" spans="5:8" ht="15">
      <c r="E675" s="3"/>
      <c r="F675" s="3"/>
      <c r="G675" s="3"/>
      <c r="H675" s="3"/>
    </row>
    <row r="676" spans="5:8" ht="15">
      <c r="E676" s="3"/>
      <c r="F676" s="3"/>
      <c r="G676" s="3"/>
      <c r="H676" s="3"/>
    </row>
    <row r="677" spans="5:8" ht="15">
      <c r="E677" s="3"/>
      <c r="F677" s="3"/>
      <c r="G677" s="3"/>
      <c r="H677" s="3"/>
    </row>
    <row r="678" spans="5:8" ht="15">
      <c r="E678" s="3"/>
      <c r="F678" s="3"/>
      <c r="G678" s="3"/>
      <c r="H678" s="3"/>
    </row>
    <row r="679" spans="5:8" ht="15">
      <c r="E679" s="3"/>
      <c r="F679" s="3"/>
      <c r="G679" s="3"/>
      <c r="H679" s="3"/>
    </row>
    <row r="680" spans="5:8" ht="15">
      <c r="E680" s="3"/>
      <c r="F680" s="3"/>
      <c r="G680" s="3"/>
      <c r="H680" s="3"/>
    </row>
    <row r="681" spans="5:8" ht="15">
      <c r="E681" s="3"/>
      <c r="F681" s="3"/>
      <c r="G681" s="3"/>
      <c r="H681" s="3"/>
    </row>
    <row r="682" spans="5:8" ht="15">
      <c r="E682" s="3"/>
      <c r="F682" s="3"/>
      <c r="G682" s="3"/>
      <c r="H682" s="3"/>
    </row>
    <row r="683" spans="5:8" ht="15">
      <c r="E683" s="3"/>
      <c r="F683" s="3"/>
      <c r="G683" s="3"/>
      <c r="H683" s="3"/>
    </row>
    <row r="684" spans="5:8" ht="15">
      <c r="E684" s="3"/>
      <c r="F684" s="3"/>
      <c r="G684" s="3"/>
      <c r="H684" s="3"/>
    </row>
    <row r="685" spans="5:8" ht="15">
      <c r="E685" s="3"/>
      <c r="F685" s="3"/>
      <c r="G685" s="3"/>
      <c r="H685" s="3"/>
    </row>
    <row r="686" spans="5:8" ht="15">
      <c r="E686" s="3"/>
      <c r="F686" s="3"/>
      <c r="G686" s="3"/>
      <c r="H686" s="3"/>
    </row>
    <row r="687" spans="5:8" ht="15">
      <c r="E687" s="3"/>
      <c r="F687" s="3"/>
      <c r="G687" s="3"/>
      <c r="H687" s="3"/>
    </row>
    <row r="688" spans="5:8" ht="15">
      <c r="E688" s="3"/>
      <c r="F688" s="3"/>
      <c r="G688" s="3"/>
      <c r="H688" s="3"/>
    </row>
    <row r="689" spans="5:8" ht="15">
      <c r="E689" s="3"/>
      <c r="F689" s="3"/>
      <c r="G689" s="3"/>
      <c r="H689" s="3"/>
    </row>
    <row r="690" spans="5:8" ht="15">
      <c r="E690" s="3"/>
      <c r="F690" s="3"/>
      <c r="G690" s="3"/>
      <c r="H690" s="3"/>
    </row>
    <row r="691" spans="5:8" ht="15">
      <c r="E691" s="3"/>
      <c r="F691" s="3"/>
      <c r="G691" s="3"/>
      <c r="H691" s="3"/>
    </row>
    <row r="692" spans="5:8" ht="15">
      <c r="E692" s="3"/>
      <c r="F692" s="3"/>
      <c r="G692" s="3"/>
      <c r="H692" s="3"/>
    </row>
    <row r="693" spans="5:8" ht="15">
      <c r="E693" s="3"/>
      <c r="F693" s="3"/>
      <c r="G693" s="3"/>
      <c r="H693" s="3"/>
    </row>
    <row r="694" spans="5:8" ht="15">
      <c r="E694" s="3"/>
      <c r="F694" s="3"/>
      <c r="G694" s="3"/>
      <c r="H694" s="3"/>
    </row>
    <row r="695" spans="5:8" ht="15">
      <c r="E695" s="3"/>
      <c r="F695" s="3"/>
      <c r="G695" s="3"/>
      <c r="H695" s="3"/>
    </row>
    <row r="696" spans="5:8" ht="15">
      <c r="E696" s="3"/>
      <c r="F696" s="3"/>
      <c r="G696" s="3"/>
      <c r="H696" s="3"/>
    </row>
    <row r="697" spans="5:8" ht="15">
      <c r="E697" s="3"/>
      <c r="F697" s="3"/>
      <c r="G697" s="3"/>
      <c r="H697" s="3"/>
    </row>
    <row r="698" spans="5:8" ht="15">
      <c r="E698" s="3"/>
      <c r="F698" s="3"/>
      <c r="G698" s="3"/>
      <c r="H698" s="3"/>
    </row>
    <row r="699" spans="5:8" ht="15">
      <c r="E699" s="3"/>
      <c r="F699" s="3"/>
      <c r="G699" s="3"/>
      <c r="H699" s="3"/>
    </row>
    <row r="700" spans="5:8" ht="15">
      <c r="E700" s="3"/>
      <c r="F700" s="3"/>
      <c r="G700" s="3"/>
      <c r="H700" s="3"/>
    </row>
    <row r="701" spans="5:8" ht="15">
      <c r="E701" s="3"/>
      <c r="F701" s="3"/>
      <c r="G701" s="3"/>
      <c r="H701" s="3"/>
    </row>
    <row r="702" spans="5:8" ht="15">
      <c r="E702" s="3"/>
      <c r="F702" s="3"/>
      <c r="G702" s="3"/>
      <c r="H702" s="3"/>
    </row>
    <row r="703" spans="5:8" ht="15">
      <c r="E703" s="3"/>
      <c r="F703" s="3"/>
      <c r="G703" s="3"/>
      <c r="H703" s="3"/>
    </row>
    <row r="704" spans="5:8" ht="15">
      <c r="E704" s="3"/>
      <c r="F704" s="3"/>
      <c r="G704" s="3"/>
      <c r="H704" s="3"/>
    </row>
    <row r="705" spans="5:8" ht="15">
      <c r="E705" s="3"/>
      <c r="F705" s="3"/>
      <c r="G705" s="3"/>
      <c r="H705" s="3"/>
    </row>
    <row r="706" spans="5:8" ht="15">
      <c r="E706" s="3"/>
      <c r="F706" s="3"/>
      <c r="G706" s="3"/>
      <c r="H706" s="3"/>
    </row>
    <row r="707" spans="5:8" ht="15">
      <c r="E707" s="3"/>
      <c r="F707" s="3"/>
      <c r="G707" s="3"/>
      <c r="H707" s="3"/>
    </row>
    <row r="708" spans="5:8" ht="15">
      <c r="E708" s="3"/>
      <c r="F708" s="3"/>
      <c r="G708" s="3"/>
      <c r="H708" s="3"/>
    </row>
    <row r="709" spans="5:8" ht="15">
      <c r="E709" s="3"/>
      <c r="F709" s="3"/>
      <c r="G709" s="3"/>
      <c r="H709" s="3"/>
    </row>
    <row r="710" spans="5:8" ht="15">
      <c r="E710" s="3"/>
      <c r="F710" s="3"/>
      <c r="G710" s="3"/>
      <c r="H710" s="3"/>
    </row>
    <row r="711" spans="5:8" ht="15">
      <c r="E711" s="3"/>
      <c r="F711" s="3"/>
      <c r="G711" s="3"/>
      <c r="H711" s="3"/>
    </row>
    <row r="712" spans="5:8" ht="15">
      <c r="E712" s="3"/>
      <c r="F712" s="3"/>
      <c r="G712" s="3"/>
      <c r="H712" s="3"/>
    </row>
    <row r="713" spans="5:8" ht="15">
      <c r="E713" s="3"/>
      <c r="F713" s="3"/>
      <c r="G713" s="3"/>
      <c r="H713" s="3"/>
    </row>
    <row r="714" spans="5:8" ht="15">
      <c r="E714" s="3"/>
      <c r="F714" s="3"/>
      <c r="G714" s="3"/>
      <c r="H714" s="3"/>
    </row>
    <row r="715" spans="5:8" ht="15">
      <c r="E715" s="3"/>
      <c r="F715" s="3"/>
      <c r="G715" s="3"/>
      <c r="H715" s="3"/>
    </row>
    <row r="716" spans="5:8" ht="15">
      <c r="E716" s="3"/>
      <c r="F716" s="3"/>
      <c r="G716" s="3"/>
      <c r="H716" s="3"/>
    </row>
    <row r="717" spans="5:8" ht="15">
      <c r="E717" s="3"/>
      <c r="F717" s="3"/>
      <c r="G717" s="3"/>
      <c r="H717" s="3"/>
    </row>
    <row r="718" spans="5:8" ht="15">
      <c r="E718" s="3"/>
      <c r="F718" s="3"/>
      <c r="G718" s="3"/>
      <c r="H718" s="3"/>
    </row>
    <row r="719" spans="5:8" ht="15">
      <c r="E719" s="3"/>
      <c r="F719" s="3"/>
      <c r="G719" s="3"/>
      <c r="H719" s="3"/>
    </row>
    <row r="720" spans="5:8" ht="15">
      <c r="E720" s="3"/>
      <c r="F720" s="3"/>
      <c r="G720" s="3"/>
      <c r="H720" s="3"/>
    </row>
    <row r="721" spans="5:8" ht="15">
      <c r="E721" s="3"/>
      <c r="F721" s="3"/>
      <c r="G721" s="3"/>
      <c r="H721" s="3"/>
    </row>
    <row r="722" spans="5:8" ht="15">
      <c r="E722" s="3"/>
      <c r="F722" s="3"/>
      <c r="G722" s="3"/>
      <c r="H722" s="3"/>
    </row>
    <row r="723" spans="5:8" ht="15">
      <c r="E723" s="3"/>
      <c r="F723" s="3"/>
      <c r="G723" s="3"/>
      <c r="H723" s="3"/>
    </row>
    <row r="724" spans="5:8" ht="15">
      <c r="E724" s="3"/>
      <c r="F724" s="3"/>
      <c r="G724" s="3"/>
      <c r="H724" s="3"/>
    </row>
    <row r="725" spans="5:8" ht="15">
      <c r="E725" s="3"/>
      <c r="F725" s="3"/>
      <c r="G725" s="3"/>
      <c r="H725" s="3"/>
    </row>
    <row r="726" spans="5:8" ht="15">
      <c r="E726" s="3"/>
      <c r="F726" s="3"/>
      <c r="G726" s="3"/>
      <c r="H726" s="3"/>
    </row>
    <row r="727" spans="5:8" ht="15">
      <c r="E727" s="3"/>
      <c r="F727" s="3"/>
      <c r="G727" s="3"/>
      <c r="H727" s="3"/>
    </row>
    <row r="728" spans="5:8" ht="15">
      <c r="E728" s="3"/>
      <c r="F728" s="3"/>
      <c r="G728" s="3"/>
      <c r="H728" s="3"/>
    </row>
    <row r="729" spans="5:8" ht="15">
      <c r="E729" s="3"/>
      <c r="F729" s="3"/>
      <c r="G729" s="3"/>
      <c r="H729" s="3"/>
    </row>
    <row r="730" spans="5:8" ht="15">
      <c r="E730" s="3"/>
      <c r="F730" s="3"/>
      <c r="G730" s="3"/>
      <c r="H730" s="3"/>
    </row>
    <row r="731" spans="5:8" ht="15">
      <c r="E731" s="3"/>
      <c r="F731" s="3"/>
      <c r="G731" s="3"/>
      <c r="H731" s="3"/>
    </row>
    <row r="732" spans="5:8" ht="15">
      <c r="E732" s="3"/>
      <c r="F732" s="3"/>
      <c r="G732" s="3"/>
      <c r="H732" s="3"/>
    </row>
    <row r="733" spans="5:8" ht="15">
      <c r="E733" s="3"/>
      <c r="F733" s="3"/>
      <c r="G733" s="3"/>
      <c r="H733" s="3"/>
    </row>
    <row r="734" spans="5:8" ht="15">
      <c r="E734" s="3"/>
      <c r="F734" s="3"/>
      <c r="G734" s="3"/>
      <c r="H734" s="3"/>
    </row>
    <row r="735" spans="5:8" ht="15">
      <c r="E735" s="3"/>
      <c r="F735" s="3"/>
      <c r="G735" s="3"/>
      <c r="H735" s="3"/>
    </row>
    <row r="736" spans="5:8" ht="15">
      <c r="E736" s="3"/>
      <c r="F736" s="3"/>
      <c r="G736" s="3"/>
      <c r="H736" s="3"/>
    </row>
    <row r="737" spans="5:8" ht="15">
      <c r="E737" s="3"/>
      <c r="F737" s="3"/>
      <c r="G737" s="3"/>
      <c r="H737" s="3"/>
    </row>
    <row r="738" spans="5:8" ht="15">
      <c r="E738" s="3"/>
      <c r="F738" s="3"/>
      <c r="G738" s="3"/>
      <c r="H738" s="3"/>
    </row>
    <row r="739" spans="5:8" ht="15">
      <c r="E739" s="3"/>
      <c r="F739" s="3"/>
      <c r="G739" s="3"/>
      <c r="H739" s="3"/>
    </row>
    <row r="740" spans="5:8" ht="15">
      <c r="E740" s="3"/>
      <c r="F740" s="3"/>
      <c r="G740" s="3"/>
      <c r="H740" s="3"/>
    </row>
    <row r="741" spans="5:8" ht="15">
      <c r="E741" s="3"/>
      <c r="F741" s="3"/>
      <c r="G741" s="3"/>
      <c r="H741" s="3"/>
    </row>
    <row r="742" spans="5:8" ht="15">
      <c r="E742" s="3"/>
      <c r="F742" s="3"/>
      <c r="G742" s="3"/>
      <c r="H742" s="3"/>
    </row>
    <row r="743" spans="5:8" ht="15">
      <c r="E743" s="3"/>
      <c r="F743" s="3"/>
      <c r="G743" s="3"/>
      <c r="H743" s="3"/>
    </row>
    <row r="744" spans="5:8" ht="15">
      <c r="E744" s="3"/>
      <c r="F744" s="3"/>
      <c r="G744" s="3"/>
      <c r="H744" s="3"/>
    </row>
    <row r="745" spans="5:8" ht="15">
      <c r="E745" s="3"/>
      <c r="F745" s="3"/>
      <c r="G745" s="3"/>
      <c r="H745" s="3"/>
    </row>
    <row r="746" spans="5:8" ht="15">
      <c r="E746" s="3"/>
      <c r="F746" s="3"/>
      <c r="G746" s="3"/>
      <c r="H746" s="3"/>
    </row>
    <row r="747" spans="5:8" ht="15">
      <c r="E747" s="3"/>
      <c r="F747" s="3"/>
      <c r="G747" s="3"/>
      <c r="H747" s="3"/>
    </row>
    <row r="748" spans="5:8" ht="15">
      <c r="E748" s="3"/>
      <c r="F748" s="3"/>
      <c r="G748" s="3"/>
      <c r="H748" s="3"/>
    </row>
    <row r="749" spans="5:8" ht="15">
      <c r="E749" s="3"/>
      <c r="F749" s="3"/>
      <c r="G749" s="3"/>
      <c r="H749" s="3"/>
    </row>
    <row r="750" spans="5:8" ht="15">
      <c r="E750" s="3"/>
      <c r="F750" s="3"/>
      <c r="G750" s="3"/>
      <c r="H750" s="3"/>
    </row>
    <row r="751" spans="5:8" ht="15">
      <c r="E751" s="3"/>
      <c r="F751" s="3"/>
      <c r="G751" s="3"/>
      <c r="H751" s="3"/>
    </row>
    <row r="752" spans="5:8" ht="15">
      <c r="E752" s="3"/>
      <c r="F752" s="3"/>
      <c r="G752" s="3"/>
      <c r="H752" s="3"/>
    </row>
    <row r="753" spans="5:8" ht="15">
      <c r="E753" s="3"/>
      <c r="F753" s="3"/>
      <c r="G753" s="3"/>
      <c r="H753" s="3"/>
    </row>
    <row r="754" spans="5:8" ht="15">
      <c r="E754" s="3"/>
      <c r="F754" s="3"/>
      <c r="G754" s="3"/>
      <c r="H754" s="3"/>
    </row>
    <row r="755" spans="5:8" ht="15">
      <c r="E755" s="3"/>
      <c r="F755" s="3"/>
      <c r="G755" s="3"/>
      <c r="H755" s="3"/>
    </row>
    <row r="756" spans="5:8" ht="15">
      <c r="E756" s="3"/>
      <c r="F756" s="3"/>
      <c r="G756" s="3"/>
      <c r="H756" s="3"/>
    </row>
    <row r="757" spans="5:8" ht="15">
      <c r="E757" s="3"/>
      <c r="F757" s="3"/>
      <c r="G757" s="3"/>
      <c r="H757" s="3"/>
    </row>
    <row r="758" spans="5:8" ht="15">
      <c r="E758" s="3"/>
      <c r="F758" s="3"/>
      <c r="G758" s="3"/>
      <c r="H758" s="3"/>
    </row>
    <row r="759" spans="5:8" ht="15">
      <c r="E759" s="3"/>
      <c r="F759" s="3"/>
      <c r="G759" s="3"/>
      <c r="H759" s="3"/>
    </row>
    <row r="760" spans="5:8" ht="15">
      <c r="E760" s="3"/>
      <c r="F760" s="3"/>
      <c r="G760" s="3"/>
      <c r="H760" s="3"/>
    </row>
    <row r="761" spans="5:8" ht="15">
      <c r="E761" s="3"/>
      <c r="F761" s="3"/>
      <c r="G761" s="3"/>
      <c r="H761" s="3"/>
    </row>
    <row r="762" spans="5:8" ht="15">
      <c r="E762" s="3"/>
      <c r="F762" s="3"/>
      <c r="G762" s="3"/>
      <c r="H762" s="3"/>
    </row>
    <row r="763" spans="5:8" ht="15">
      <c r="E763" s="3"/>
      <c r="F763" s="3"/>
      <c r="G763" s="3"/>
      <c r="H763" s="3"/>
    </row>
    <row r="764" spans="5:8" ht="15">
      <c r="E764" s="3"/>
      <c r="F764" s="3"/>
      <c r="G764" s="3"/>
      <c r="H764" s="3"/>
    </row>
    <row r="765" spans="5:8" ht="15">
      <c r="E765" s="3"/>
      <c r="F765" s="3"/>
      <c r="G765" s="3"/>
      <c r="H765" s="3"/>
    </row>
    <row r="766" spans="5:8" ht="15">
      <c r="E766" s="3"/>
      <c r="F766" s="3"/>
      <c r="G766" s="3"/>
      <c r="H766" s="3"/>
    </row>
    <row r="767" spans="5:8" ht="15">
      <c r="E767" s="3"/>
      <c r="F767" s="3"/>
      <c r="G767" s="3"/>
      <c r="H767" s="3"/>
    </row>
    <row r="768" spans="5:8" ht="15">
      <c r="E768" s="3"/>
      <c r="F768" s="3"/>
      <c r="G768" s="3"/>
      <c r="H768" s="3"/>
    </row>
    <row r="769" spans="5:8" ht="15">
      <c r="E769" s="3"/>
      <c r="F769" s="3"/>
      <c r="G769" s="3"/>
      <c r="H769" s="3"/>
    </row>
    <row r="770" spans="5:8" ht="15">
      <c r="E770" s="3"/>
      <c r="F770" s="3"/>
      <c r="G770" s="3"/>
      <c r="H770" s="3"/>
    </row>
    <row r="771" spans="5:8" ht="15">
      <c r="E771" s="3"/>
      <c r="F771" s="3"/>
      <c r="G771" s="3"/>
      <c r="H771" s="3"/>
    </row>
    <row r="772" spans="5:8" ht="15">
      <c r="E772" s="3"/>
      <c r="F772" s="3"/>
      <c r="G772" s="3"/>
      <c r="H772" s="3"/>
    </row>
    <row r="773" spans="5:8" ht="15">
      <c r="E773" s="3"/>
      <c r="F773" s="3"/>
      <c r="G773" s="3"/>
      <c r="H773" s="3"/>
    </row>
    <row r="774" spans="5:8" ht="15">
      <c r="E774" s="3"/>
      <c r="F774" s="3"/>
      <c r="G774" s="3"/>
      <c r="H774" s="3"/>
    </row>
    <row r="775" spans="5:8" ht="15">
      <c r="E775" s="3"/>
      <c r="F775" s="3"/>
      <c r="G775" s="3"/>
      <c r="H775" s="3"/>
    </row>
    <row r="776" spans="5:8" ht="15">
      <c r="E776" s="3"/>
      <c r="F776" s="3"/>
      <c r="G776" s="3"/>
      <c r="H776" s="3"/>
    </row>
    <row r="777" spans="5:8" ht="15">
      <c r="E777" s="3"/>
      <c r="F777" s="3"/>
      <c r="G777" s="3"/>
      <c r="H777" s="3"/>
    </row>
    <row r="778" spans="5:8" ht="15">
      <c r="E778" s="3"/>
      <c r="F778" s="3"/>
      <c r="G778" s="3"/>
      <c r="H778" s="3"/>
    </row>
    <row r="779" spans="5:8" ht="15">
      <c r="E779" s="3"/>
      <c r="F779" s="3"/>
      <c r="G779" s="3"/>
      <c r="H779" s="3"/>
    </row>
    <row r="780" spans="5:8" ht="15">
      <c r="E780" s="3"/>
      <c r="F780" s="3"/>
      <c r="G780" s="3"/>
      <c r="H780" s="3"/>
    </row>
    <row r="781" spans="5:8" ht="15">
      <c r="E781" s="3"/>
      <c r="F781" s="3"/>
      <c r="G781" s="3"/>
      <c r="H781" s="3"/>
    </row>
    <row r="782" spans="5:8" ht="15">
      <c r="E782" s="3"/>
      <c r="F782" s="3"/>
      <c r="G782" s="3"/>
      <c r="H782" s="3"/>
    </row>
    <row r="783" spans="5:8" ht="15">
      <c r="E783" s="3"/>
      <c r="F783" s="3"/>
      <c r="G783" s="3"/>
      <c r="H783" s="3"/>
    </row>
    <row r="784" spans="5:8" ht="15">
      <c r="E784" s="3"/>
      <c r="F784" s="3"/>
      <c r="G784" s="3"/>
      <c r="H784" s="3"/>
    </row>
    <row r="785" spans="5:8" ht="15">
      <c r="E785" s="3"/>
      <c r="F785" s="3"/>
      <c r="G785" s="3"/>
      <c r="H785" s="3"/>
    </row>
    <row r="786" spans="5:8" ht="15">
      <c r="E786" s="3"/>
      <c r="F786" s="3"/>
      <c r="G786" s="3"/>
      <c r="H786" s="3"/>
    </row>
    <row r="787" spans="5:8" ht="15">
      <c r="E787" s="3"/>
      <c r="F787" s="3"/>
      <c r="G787" s="3"/>
      <c r="H787" s="3"/>
    </row>
    <row r="788" spans="5:8" ht="15">
      <c r="E788" s="3"/>
      <c r="F788" s="3"/>
      <c r="G788" s="3"/>
      <c r="H788" s="3"/>
    </row>
    <row r="789" spans="5:8" ht="15">
      <c r="E789" s="3"/>
      <c r="F789" s="3"/>
      <c r="G789" s="3"/>
      <c r="H789" s="3"/>
    </row>
    <row r="790" spans="5:8" ht="15">
      <c r="E790" s="3"/>
      <c r="F790" s="3"/>
      <c r="G790" s="3"/>
      <c r="H790" s="3"/>
    </row>
    <row r="791" spans="5:8" ht="15">
      <c r="E791" s="3"/>
      <c r="F791" s="3"/>
      <c r="G791" s="3"/>
      <c r="H791" s="3"/>
    </row>
    <row r="792" spans="5:8" ht="15">
      <c r="E792" s="3"/>
      <c r="F792" s="3"/>
      <c r="G792" s="3"/>
      <c r="H792" s="3"/>
    </row>
    <row r="793" spans="5:8" ht="15">
      <c r="E793" s="3"/>
      <c r="F793" s="3"/>
      <c r="G793" s="3"/>
      <c r="H793" s="3"/>
    </row>
    <row r="794" spans="5:8" ht="15">
      <c r="E794" s="3"/>
      <c r="F794" s="3"/>
      <c r="G794" s="3"/>
      <c r="H794" s="3"/>
    </row>
    <row r="795" spans="5:8" ht="15">
      <c r="E795" s="3"/>
      <c r="F795" s="3"/>
      <c r="G795" s="3"/>
      <c r="H795" s="3"/>
    </row>
    <row r="796" spans="5:8" ht="15">
      <c r="E796" s="3"/>
      <c r="F796" s="3"/>
      <c r="G796" s="3"/>
      <c r="H796" s="3"/>
    </row>
    <row r="797" spans="5:8" ht="15">
      <c r="E797" s="3"/>
      <c r="F797" s="3"/>
      <c r="G797" s="3"/>
      <c r="H797" s="3"/>
    </row>
    <row r="798" spans="5:8" ht="15">
      <c r="E798" s="3"/>
      <c r="F798" s="3"/>
      <c r="G798" s="3"/>
      <c r="H798" s="3"/>
    </row>
    <row r="799" spans="5:8" ht="15">
      <c r="E799" s="3"/>
      <c r="F799" s="3"/>
      <c r="G799" s="3"/>
      <c r="H799" s="3"/>
    </row>
    <row r="800" spans="5:8" ht="15">
      <c r="E800" s="3"/>
      <c r="F800" s="3"/>
      <c r="G800" s="3"/>
      <c r="H800" s="3"/>
    </row>
    <row r="801" spans="5:8" ht="15">
      <c r="E801" s="3"/>
      <c r="F801" s="3"/>
      <c r="G801" s="3"/>
      <c r="H801" s="3"/>
    </row>
    <row r="802" spans="5:8" ht="15">
      <c r="E802" s="3"/>
      <c r="F802" s="3"/>
      <c r="G802" s="3"/>
      <c r="H802" s="3"/>
    </row>
    <row r="803" spans="5:8" ht="15">
      <c r="E803" s="3"/>
      <c r="F803" s="3"/>
      <c r="G803" s="3"/>
      <c r="H803" s="3"/>
    </row>
    <row r="804" spans="5:8" ht="15">
      <c r="E804" s="3"/>
      <c r="F804" s="3"/>
      <c r="G804" s="3"/>
      <c r="H804" s="3"/>
    </row>
    <row r="805" spans="5:8" ht="15">
      <c r="E805" s="3"/>
      <c r="F805" s="3"/>
      <c r="G805" s="3"/>
      <c r="H805" s="3"/>
    </row>
    <row r="806" spans="5:8" ht="15">
      <c r="E806" s="3"/>
      <c r="F806" s="3"/>
      <c r="G806" s="3"/>
      <c r="H806" s="3"/>
    </row>
    <row r="807" spans="5:8" ht="15">
      <c r="E807" s="3"/>
      <c r="F807" s="3"/>
      <c r="G807" s="3"/>
      <c r="H807" s="3"/>
    </row>
    <row r="808" spans="5:8" ht="15">
      <c r="E808" s="3"/>
      <c r="F808" s="3"/>
      <c r="G808" s="3"/>
      <c r="H808" s="3"/>
    </row>
    <row r="809" spans="5:8" ht="15">
      <c r="E809" s="3"/>
      <c r="F809" s="3"/>
      <c r="G809" s="3"/>
      <c r="H809" s="3"/>
    </row>
    <row r="810" spans="5:8" ht="15">
      <c r="E810" s="3"/>
      <c r="F810" s="3"/>
      <c r="G810" s="3"/>
      <c r="H810" s="3"/>
    </row>
    <row r="811" spans="5:8" ht="15">
      <c r="E811" s="3"/>
      <c r="F811" s="3"/>
      <c r="G811" s="3"/>
      <c r="H811" s="3"/>
    </row>
    <row r="812" spans="5:8" ht="15">
      <c r="E812" s="3"/>
      <c r="F812" s="3"/>
      <c r="G812" s="3"/>
      <c r="H812" s="3"/>
    </row>
    <row r="813" spans="5:8" ht="15">
      <c r="E813" s="3"/>
      <c r="F813" s="3"/>
      <c r="G813" s="3"/>
      <c r="H813" s="3"/>
    </row>
    <row r="814" spans="5:8" ht="15">
      <c r="E814" s="3"/>
      <c r="F814" s="3"/>
      <c r="G814" s="3"/>
      <c r="H814" s="3"/>
    </row>
    <row r="815" spans="5:8" ht="15">
      <c r="E815" s="3"/>
      <c r="F815" s="3"/>
      <c r="G815" s="3"/>
      <c r="H815" s="3"/>
    </row>
    <row r="816" spans="5:8" ht="15">
      <c r="E816" s="3"/>
      <c r="F816" s="3"/>
      <c r="G816" s="3"/>
      <c r="H816" s="3"/>
    </row>
    <row r="817" spans="5:8" ht="15">
      <c r="E817" s="3"/>
      <c r="F817" s="3"/>
      <c r="G817" s="3"/>
      <c r="H817" s="3"/>
    </row>
    <row r="818" spans="5:8" ht="15">
      <c r="E818" s="3"/>
      <c r="F818" s="3"/>
      <c r="G818" s="3"/>
      <c r="H818" s="3"/>
    </row>
    <row r="819" spans="5:8" ht="15">
      <c r="E819" s="3"/>
      <c r="F819" s="3"/>
      <c r="G819" s="3"/>
      <c r="H819" s="3"/>
    </row>
    <row r="820" spans="5:8" ht="15">
      <c r="E820" s="3"/>
      <c r="F820" s="3"/>
      <c r="G820" s="3"/>
      <c r="H820" s="3"/>
    </row>
    <row r="821" spans="5:8" ht="15">
      <c r="E821" s="3"/>
      <c r="F821" s="3"/>
      <c r="G821" s="3"/>
      <c r="H821" s="3"/>
    </row>
    <row r="822" spans="5:8" ht="15">
      <c r="E822" s="3"/>
      <c r="F822" s="3"/>
      <c r="G822" s="3"/>
      <c r="H822" s="3"/>
    </row>
    <row r="823" spans="5:8" ht="15">
      <c r="E823" s="3"/>
      <c r="F823" s="3"/>
      <c r="G823" s="3"/>
      <c r="H823" s="3"/>
    </row>
    <row r="824" spans="5:8" ht="15">
      <c r="E824" s="3"/>
      <c r="F824" s="3"/>
      <c r="G824" s="3"/>
      <c r="H824" s="3"/>
    </row>
    <row r="825" spans="5:8" ht="15">
      <c r="E825" s="3"/>
      <c r="F825" s="3"/>
      <c r="G825" s="3"/>
      <c r="H825" s="3"/>
    </row>
    <row r="826" spans="5:8" ht="15">
      <c r="E826" s="3"/>
      <c r="F826" s="3"/>
      <c r="G826" s="3"/>
      <c r="H826" s="3"/>
    </row>
    <row r="827" spans="5:8" ht="15">
      <c r="E827" s="3"/>
      <c r="F827" s="3"/>
      <c r="G827" s="3"/>
      <c r="H827" s="3"/>
    </row>
    <row r="828" spans="5:8" ht="15">
      <c r="E828" s="3"/>
      <c r="F828" s="3"/>
      <c r="G828" s="3"/>
      <c r="H828" s="3"/>
    </row>
    <row r="829" spans="5:8" ht="15">
      <c r="E829" s="3"/>
      <c r="F829" s="3"/>
      <c r="G829" s="3"/>
      <c r="H829" s="3"/>
    </row>
    <row r="830" spans="5:8" ht="15">
      <c r="E830" s="3"/>
      <c r="F830" s="3"/>
      <c r="G830" s="3"/>
      <c r="H830" s="3"/>
    </row>
    <row r="831" spans="5:8" ht="15">
      <c r="E831" s="3"/>
      <c r="F831" s="3"/>
      <c r="G831" s="3"/>
      <c r="H831" s="3"/>
    </row>
    <row r="832" spans="5:8" ht="15">
      <c r="E832" s="3"/>
      <c r="F832" s="3"/>
      <c r="G832" s="3"/>
      <c r="H832" s="3"/>
    </row>
    <row r="833" spans="5:8" ht="15">
      <c r="E833" s="3"/>
      <c r="F833" s="3"/>
      <c r="G833" s="3"/>
      <c r="H833" s="3"/>
    </row>
    <row r="834" spans="5:8" ht="15">
      <c r="E834" s="3"/>
      <c r="F834" s="3"/>
      <c r="G834" s="3"/>
      <c r="H834" s="3"/>
    </row>
    <row r="835" spans="5:8" ht="15">
      <c r="E835" s="3"/>
      <c r="F835" s="3"/>
      <c r="G835" s="3"/>
      <c r="H835" s="3"/>
    </row>
    <row r="836" spans="5:8" ht="15">
      <c r="E836" s="3"/>
      <c r="F836" s="3"/>
      <c r="G836" s="3"/>
      <c r="H836" s="3"/>
    </row>
    <row r="837" spans="5:8" ht="15">
      <c r="E837" s="3"/>
      <c r="F837" s="3"/>
      <c r="G837" s="3"/>
      <c r="H837" s="3"/>
    </row>
    <row r="838" spans="5:8" ht="15">
      <c r="E838" s="3"/>
      <c r="F838" s="3"/>
      <c r="G838" s="3"/>
      <c r="H838" s="3"/>
    </row>
    <row r="839" spans="5:8" ht="15">
      <c r="E839" s="3"/>
      <c r="F839" s="3"/>
      <c r="G839" s="3"/>
      <c r="H839" s="3"/>
    </row>
    <row r="840" spans="5:8" ht="15">
      <c r="E840" s="3"/>
      <c r="F840" s="3"/>
      <c r="G840" s="3"/>
      <c r="H840" s="3"/>
    </row>
    <row r="841" spans="5:8" ht="15">
      <c r="E841" s="3"/>
      <c r="F841" s="3"/>
      <c r="G841" s="3"/>
      <c r="H841" s="3"/>
    </row>
    <row r="842" spans="5:8" ht="15">
      <c r="E842" s="3"/>
      <c r="F842" s="3"/>
      <c r="G842" s="3"/>
      <c r="H842" s="3"/>
    </row>
    <row r="843" spans="5:8" ht="15">
      <c r="E843" s="3"/>
      <c r="F843" s="3"/>
      <c r="G843" s="3"/>
      <c r="H843" s="3"/>
    </row>
    <row r="844" spans="5:8" ht="15">
      <c r="E844" s="3"/>
      <c r="F844" s="3"/>
      <c r="G844" s="3"/>
      <c r="H844" s="3"/>
    </row>
    <row r="845" spans="5:8" ht="15">
      <c r="E845" s="3"/>
      <c r="F845" s="3"/>
      <c r="G845" s="3"/>
      <c r="H845" s="3"/>
    </row>
    <row r="846" spans="5:8" ht="15">
      <c r="E846" s="3"/>
      <c r="F846" s="3"/>
      <c r="G846" s="3"/>
      <c r="H846" s="3"/>
    </row>
    <row r="847" spans="5:8" ht="15">
      <c r="E847" s="3"/>
      <c r="F847" s="3"/>
      <c r="G847" s="3"/>
      <c r="H847" s="3"/>
    </row>
    <row r="848" spans="5:8" ht="15">
      <c r="E848" s="3"/>
      <c r="F848" s="3"/>
      <c r="G848" s="3"/>
      <c r="H848" s="3"/>
    </row>
    <row r="849" spans="5:8" ht="15">
      <c r="E849" s="3"/>
      <c r="F849" s="3"/>
      <c r="G849" s="3"/>
      <c r="H849" s="3"/>
    </row>
    <row r="850" spans="5:8" ht="15">
      <c r="E850" s="3"/>
      <c r="F850" s="3"/>
      <c r="G850" s="3"/>
      <c r="H850" s="3"/>
    </row>
    <row r="851" spans="5:8" ht="15">
      <c r="E851" s="3"/>
      <c r="F851" s="3"/>
      <c r="G851" s="3"/>
      <c r="H851" s="3"/>
    </row>
    <row r="852" spans="5:8" ht="15">
      <c r="E852" s="3"/>
      <c r="F852" s="3"/>
      <c r="G852" s="3"/>
      <c r="H852" s="3"/>
    </row>
    <row r="853" spans="5:8" ht="15">
      <c r="E853" s="3"/>
      <c r="F853" s="3"/>
      <c r="G853" s="3"/>
      <c r="H853" s="3"/>
    </row>
    <row r="854" spans="5:8" ht="15">
      <c r="E854" s="3"/>
      <c r="F854" s="3"/>
      <c r="G854" s="3"/>
      <c r="H854" s="3"/>
    </row>
    <row r="855" spans="5:8" ht="15">
      <c r="E855" s="3"/>
      <c r="F855" s="3"/>
      <c r="G855" s="3"/>
      <c r="H855" s="3"/>
    </row>
    <row r="856" spans="5:8" ht="15">
      <c r="E856" s="3"/>
      <c r="F856" s="3"/>
      <c r="G856" s="3"/>
      <c r="H856" s="3"/>
    </row>
    <row r="857" spans="5:8" ht="15">
      <c r="E857" s="3"/>
      <c r="F857" s="3"/>
      <c r="G857" s="3"/>
      <c r="H857" s="3"/>
    </row>
    <row r="858" spans="5:8" ht="15">
      <c r="E858" s="3"/>
      <c r="F858" s="3"/>
      <c r="G858" s="3"/>
      <c r="H858" s="3"/>
    </row>
    <row r="859" spans="5:8" ht="15">
      <c r="E859" s="3"/>
      <c r="F859" s="3"/>
      <c r="G859" s="3"/>
      <c r="H859" s="3"/>
    </row>
    <row r="860" spans="5:8" ht="15">
      <c r="E860" s="3"/>
      <c r="F860" s="3"/>
      <c r="G860" s="3"/>
      <c r="H860" s="3"/>
    </row>
    <row r="861" spans="5:8" ht="15">
      <c r="E861" s="3"/>
      <c r="F861" s="3"/>
      <c r="G861" s="3"/>
      <c r="H861" s="3"/>
    </row>
    <row r="862" spans="5:8" ht="15">
      <c r="E862" s="3"/>
      <c r="F862" s="3"/>
      <c r="G862" s="3"/>
      <c r="H862" s="3"/>
    </row>
    <row r="863" spans="5:8" ht="15">
      <c r="E863" s="3"/>
      <c r="F863" s="3"/>
      <c r="G863" s="3"/>
      <c r="H863" s="3"/>
    </row>
    <row r="864" spans="5:8" ht="15">
      <c r="E864" s="3"/>
      <c r="F864" s="3"/>
      <c r="G864" s="3"/>
      <c r="H864" s="3"/>
    </row>
    <row r="865" spans="5:8" ht="15">
      <c r="E865" s="3"/>
      <c r="F865" s="3"/>
      <c r="G865" s="3"/>
      <c r="H865" s="3"/>
    </row>
    <row r="866" spans="5:8" ht="15">
      <c r="E866" s="3"/>
      <c r="F866" s="3"/>
      <c r="G866" s="3"/>
      <c r="H866" s="3"/>
    </row>
    <row r="867" spans="5:8" ht="15">
      <c r="E867" s="3"/>
      <c r="F867" s="3"/>
      <c r="G867" s="3"/>
      <c r="H867" s="3"/>
    </row>
    <row r="868" spans="5:8" ht="15">
      <c r="E868" s="3"/>
      <c r="F868" s="3"/>
      <c r="G868" s="3"/>
      <c r="H868" s="3"/>
    </row>
    <row r="869" spans="5:8" ht="15">
      <c r="E869" s="3"/>
      <c r="F869" s="3"/>
      <c r="G869" s="3"/>
      <c r="H869" s="3"/>
    </row>
    <row r="870" spans="5:8" ht="15">
      <c r="E870" s="3"/>
      <c r="F870" s="3"/>
      <c r="G870" s="3"/>
      <c r="H870" s="3"/>
    </row>
    <row r="871" spans="5:8" ht="15">
      <c r="E871" s="3"/>
      <c r="F871" s="3"/>
      <c r="G871" s="3"/>
      <c r="H871" s="3"/>
    </row>
    <row r="872" spans="5:8" ht="15">
      <c r="E872" s="3"/>
      <c r="F872" s="3"/>
      <c r="G872" s="3"/>
      <c r="H872" s="3"/>
    </row>
    <row r="873" spans="5:8" ht="15">
      <c r="E873" s="3"/>
      <c r="F873" s="3"/>
      <c r="G873" s="3"/>
      <c r="H873" s="3"/>
    </row>
    <row r="874" spans="5:8" ht="15">
      <c r="E874" s="3"/>
      <c r="F874" s="3"/>
      <c r="G874" s="3"/>
      <c r="H874" s="3"/>
    </row>
    <row r="875" spans="5:8" ht="15">
      <c r="E875" s="3"/>
      <c r="F875" s="3"/>
      <c r="G875" s="3"/>
      <c r="H875" s="3"/>
    </row>
    <row r="876" spans="5:8" ht="15">
      <c r="E876" s="3"/>
      <c r="F876" s="3"/>
      <c r="G876" s="3"/>
      <c r="H876" s="3"/>
    </row>
    <row r="877" spans="5:8" ht="15">
      <c r="E877" s="3"/>
      <c r="F877" s="3"/>
      <c r="G877" s="3"/>
      <c r="H877" s="3"/>
    </row>
    <row r="878" spans="5:8" ht="15">
      <c r="E878" s="3"/>
      <c r="F878" s="3"/>
      <c r="G878" s="3"/>
      <c r="H878" s="3"/>
    </row>
    <row r="879" spans="5:8" ht="15">
      <c r="E879" s="3"/>
      <c r="F879" s="3"/>
      <c r="G879" s="3"/>
      <c r="H879" s="3"/>
    </row>
    <row r="880" spans="5:8" ht="15">
      <c r="E880" s="3"/>
      <c r="F880" s="3"/>
      <c r="G880" s="3"/>
      <c r="H880" s="3"/>
    </row>
    <row r="881" spans="5:8" ht="15">
      <c r="E881" s="3"/>
      <c r="F881" s="3"/>
      <c r="G881" s="3"/>
      <c r="H881" s="3"/>
    </row>
    <row r="882" spans="5:8" ht="15">
      <c r="E882" s="3"/>
      <c r="F882" s="3"/>
      <c r="G882" s="3"/>
      <c r="H882" s="3"/>
    </row>
    <row r="883" spans="5:8" ht="15">
      <c r="E883" s="3"/>
      <c r="F883" s="3"/>
      <c r="G883" s="3"/>
      <c r="H883" s="3"/>
    </row>
    <row r="884" spans="5:8" ht="15">
      <c r="E884" s="3"/>
      <c r="F884" s="3"/>
      <c r="G884" s="3"/>
      <c r="H884" s="3"/>
    </row>
    <row r="885" spans="5:8" ht="15">
      <c r="E885" s="3"/>
      <c r="F885" s="3"/>
      <c r="G885" s="3"/>
      <c r="H885" s="3"/>
    </row>
    <row r="886" spans="5:8" ht="15">
      <c r="E886" s="3"/>
      <c r="F886" s="3"/>
      <c r="G886" s="3"/>
      <c r="H886" s="3"/>
    </row>
    <row r="887" spans="5:8" ht="15">
      <c r="E887" s="3"/>
      <c r="F887" s="3"/>
      <c r="G887" s="3"/>
      <c r="H887" s="3"/>
    </row>
    <row r="888" spans="5:8" ht="15">
      <c r="E888" s="3"/>
      <c r="F888" s="3"/>
      <c r="G888" s="3"/>
      <c r="H888" s="3"/>
    </row>
    <row r="889" spans="5:8" ht="15">
      <c r="E889" s="3"/>
      <c r="F889" s="3"/>
      <c r="G889" s="3"/>
      <c r="H889" s="3"/>
    </row>
    <row r="890" spans="5:8" ht="15">
      <c r="E890" s="3"/>
      <c r="F890" s="3"/>
      <c r="G890" s="3"/>
      <c r="H890" s="3"/>
    </row>
    <row r="891" spans="5:8" ht="15">
      <c r="E891" s="3"/>
      <c r="F891" s="3"/>
      <c r="G891" s="3"/>
      <c r="H891" s="3"/>
    </row>
    <row r="892" spans="5:8" ht="15">
      <c r="E892" s="3"/>
      <c r="F892" s="3"/>
      <c r="G892" s="3"/>
      <c r="H892" s="3"/>
    </row>
    <row r="893" spans="5:8" ht="15">
      <c r="E893" s="3"/>
      <c r="F893" s="3"/>
      <c r="G893" s="3"/>
      <c r="H893" s="3"/>
    </row>
    <row r="894" spans="5:8" ht="15">
      <c r="E894" s="3"/>
      <c r="F894" s="3"/>
      <c r="G894" s="3"/>
      <c r="H894" s="3"/>
    </row>
    <row r="895" spans="5:8" ht="15">
      <c r="E895" s="3"/>
      <c r="F895" s="3"/>
      <c r="G895" s="3"/>
      <c r="H895" s="3"/>
    </row>
    <row r="896" spans="5:8" ht="15">
      <c r="E896" s="3"/>
      <c r="F896" s="3"/>
      <c r="G896" s="3"/>
      <c r="H896" s="3"/>
    </row>
    <row r="897" spans="5:8" ht="15">
      <c r="E897" s="3"/>
      <c r="F897" s="3"/>
      <c r="G897" s="3"/>
      <c r="H897" s="3"/>
    </row>
    <row r="898" spans="5:8" ht="15">
      <c r="E898" s="3"/>
      <c r="F898" s="3"/>
      <c r="G898" s="3"/>
      <c r="H898" s="3"/>
    </row>
    <row r="899" spans="5:8" ht="15">
      <c r="E899" s="3"/>
      <c r="F899" s="3"/>
      <c r="G899" s="3"/>
      <c r="H899" s="3"/>
    </row>
    <row r="900" spans="5:8" ht="15">
      <c r="E900" s="3"/>
      <c r="F900" s="3"/>
      <c r="G900" s="3"/>
      <c r="H900" s="3"/>
    </row>
    <row r="901" spans="5:8" ht="15">
      <c r="E901" s="3"/>
      <c r="F901" s="3"/>
      <c r="G901" s="3"/>
      <c r="H901" s="3"/>
    </row>
    <row r="902" spans="5:8" ht="15">
      <c r="E902" s="3"/>
      <c r="F902" s="3"/>
      <c r="G902" s="3"/>
      <c r="H902" s="3"/>
    </row>
    <row r="903" spans="5:8" ht="15">
      <c r="E903" s="3"/>
      <c r="F903" s="3"/>
      <c r="G903" s="3"/>
      <c r="H903" s="3"/>
    </row>
    <row r="904" spans="5:8" ht="15">
      <c r="E904" s="3"/>
      <c r="F904" s="3"/>
      <c r="G904" s="3"/>
      <c r="H904" s="3"/>
    </row>
    <row r="905" spans="5:8" ht="15">
      <c r="E905" s="3"/>
      <c r="F905" s="3"/>
      <c r="G905" s="3"/>
      <c r="H905" s="3"/>
    </row>
    <row r="906" spans="5:8" ht="15">
      <c r="E906" s="3"/>
      <c r="F906" s="3"/>
      <c r="G906" s="3"/>
      <c r="H906" s="3"/>
    </row>
    <row r="907" spans="5:8" ht="15">
      <c r="E907" s="3"/>
      <c r="F907" s="3"/>
      <c r="G907" s="3"/>
      <c r="H907" s="3"/>
    </row>
    <row r="908" spans="5:8" ht="15">
      <c r="E908" s="3"/>
      <c r="F908" s="3"/>
      <c r="G908" s="3"/>
      <c r="H908" s="3"/>
    </row>
    <row r="909" spans="5:8" ht="15">
      <c r="E909" s="3"/>
      <c r="F909" s="3"/>
      <c r="G909" s="3"/>
      <c r="H909" s="3"/>
    </row>
    <row r="910" spans="5:8" ht="15">
      <c r="E910" s="3"/>
      <c r="F910" s="3"/>
      <c r="G910" s="3"/>
      <c r="H910" s="3"/>
    </row>
    <row r="911" spans="5:8" ht="15">
      <c r="E911" s="3"/>
      <c r="F911" s="3"/>
      <c r="G911" s="3"/>
      <c r="H911" s="3"/>
    </row>
    <row r="912" spans="5:8" ht="15">
      <c r="E912" s="3"/>
      <c r="F912" s="3"/>
      <c r="G912" s="3"/>
      <c r="H912" s="3"/>
    </row>
    <row r="913" spans="5:8" ht="15">
      <c r="E913" s="3"/>
      <c r="F913" s="3"/>
      <c r="G913" s="3"/>
      <c r="H913" s="3"/>
    </row>
    <row r="914" spans="5:8" ht="15">
      <c r="E914" s="3"/>
      <c r="F914" s="3"/>
      <c r="G914" s="3"/>
      <c r="H914" s="3"/>
    </row>
    <row r="915" spans="5:8" ht="15">
      <c r="E915" s="3"/>
      <c r="F915" s="3"/>
      <c r="G915" s="3"/>
      <c r="H915" s="3"/>
    </row>
    <row r="916" spans="5:8" ht="15">
      <c r="E916" s="3"/>
      <c r="F916" s="3"/>
      <c r="G916" s="3"/>
      <c r="H916" s="3"/>
    </row>
    <row r="917" spans="5:8" ht="15">
      <c r="E917" s="3"/>
      <c r="F917" s="3"/>
      <c r="G917" s="3"/>
      <c r="H917" s="3"/>
    </row>
    <row r="918" spans="5:8" ht="15">
      <c r="E918" s="3"/>
      <c r="F918" s="3"/>
      <c r="G918" s="3"/>
      <c r="H918" s="3"/>
    </row>
    <row r="919" spans="5:8" ht="15">
      <c r="E919" s="3"/>
      <c r="F919" s="3"/>
      <c r="G919" s="3"/>
      <c r="H919" s="3"/>
    </row>
    <row r="920" spans="5:8" ht="15">
      <c r="E920" s="3"/>
      <c r="F920" s="3"/>
      <c r="G920" s="3"/>
      <c r="H920" s="3"/>
    </row>
    <row r="921" spans="5:8" ht="15">
      <c r="E921" s="3"/>
      <c r="F921" s="3"/>
      <c r="G921" s="3"/>
      <c r="H921" s="3"/>
    </row>
    <row r="922" spans="5:8" ht="15">
      <c r="E922" s="3"/>
      <c r="F922" s="3"/>
      <c r="G922" s="3"/>
      <c r="H922" s="3"/>
    </row>
    <row r="923" spans="5:8" ht="15">
      <c r="E923" s="3"/>
      <c r="F923" s="3"/>
      <c r="G923" s="3"/>
      <c r="H923" s="3"/>
    </row>
    <row r="924" spans="5:8" ht="15">
      <c r="E924" s="3"/>
      <c r="F924" s="3"/>
      <c r="G924" s="3"/>
      <c r="H924" s="3"/>
    </row>
    <row r="925" spans="5:8" ht="15">
      <c r="E925" s="3"/>
      <c r="F925" s="3"/>
      <c r="G925" s="3"/>
      <c r="H925" s="3"/>
    </row>
    <row r="926" spans="5:8" ht="15">
      <c r="E926" s="3"/>
      <c r="F926" s="3"/>
      <c r="G926" s="3"/>
      <c r="H926" s="3"/>
    </row>
    <row r="927" spans="5:8" ht="15">
      <c r="E927" s="3"/>
      <c r="F927" s="3"/>
      <c r="G927" s="3"/>
      <c r="H927" s="3"/>
    </row>
    <row r="928" spans="5:8" ht="15">
      <c r="E928" s="3"/>
      <c r="F928" s="3"/>
      <c r="G928" s="3"/>
      <c r="H928" s="3"/>
    </row>
    <row r="929" spans="5:8" ht="15">
      <c r="E929" s="3"/>
      <c r="F929" s="3"/>
      <c r="G929" s="3"/>
      <c r="H929" s="3"/>
    </row>
    <row r="930" spans="5:8" ht="15">
      <c r="E930" s="3"/>
      <c r="F930" s="3"/>
      <c r="G930" s="3"/>
      <c r="H930" s="3"/>
    </row>
    <row r="931" spans="5:8" ht="15">
      <c r="E931" s="3"/>
      <c r="F931" s="3"/>
      <c r="G931" s="3"/>
      <c r="H931" s="3"/>
    </row>
    <row r="932" spans="5:8" ht="15">
      <c r="E932" s="3"/>
      <c r="F932" s="3"/>
      <c r="G932" s="3"/>
      <c r="H932" s="3"/>
    </row>
    <row r="933" spans="5:8" ht="15">
      <c r="E933" s="3"/>
      <c r="F933" s="3"/>
      <c r="G933" s="3"/>
      <c r="H933" s="3"/>
    </row>
    <row r="934" spans="5:8" ht="15">
      <c r="E934" s="3"/>
      <c r="F934" s="3"/>
      <c r="G934" s="3"/>
      <c r="H934" s="3"/>
    </row>
    <row r="935" spans="5:8" ht="15">
      <c r="E935" s="3"/>
      <c r="F935" s="3"/>
      <c r="G935" s="3"/>
      <c r="H935" s="3"/>
    </row>
    <row r="936" spans="5:8" ht="15">
      <c r="E936" s="3"/>
      <c r="F936" s="3"/>
      <c r="G936" s="3"/>
      <c r="H936" s="3"/>
    </row>
    <row r="937" spans="5:8" ht="15">
      <c r="E937" s="3"/>
      <c r="F937" s="3"/>
      <c r="G937" s="3"/>
      <c r="H937" s="3"/>
    </row>
    <row r="938" spans="5:8" ht="15">
      <c r="E938" s="3"/>
      <c r="F938" s="3"/>
      <c r="G938" s="3"/>
      <c r="H938" s="3"/>
    </row>
    <row r="939" spans="5:8" ht="15">
      <c r="E939" s="3"/>
      <c r="F939" s="3"/>
      <c r="G939" s="3"/>
      <c r="H939" s="3"/>
    </row>
    <row r="940" spans="5:8" ht="15">
      <c r="E940" s="3"/>
      <c r="F940" s="3"/>
      <c r="G940" s="3"/>
      <c r="H940" s="3"/>
    </row>
    <row r="941" spans="5:8" ht="15">
      <c r="E941" s="3"/>
      <c r="F941" s="3"/>
      <c r="G941" s="3"/>
      <c r="H941" s="3"/>
    </row>
    <row r="942" spans="5:8" ht="15">
      <c r="E942" s="3"/>
      <c r="F942" s="3"/>
      <c r="G942" s="3"/>
      <c r="H942" s="3"/>
    </row>
    <row r="943" spans="5:8" ht="15">
      <c r="E943" s="3"/>
      <c r="F943" s="3"/>
      <c r="G943" s="3"/>
      <c r="H943" s="3"/>
    </row>
    <row r="944" spans="5:8" ht="15">
      <c r="E944" s="3"/>
      <c r="F944" s="3"/>
      <c r="G944" s="3"/>
      <c r="H944" s="3"/>
    </row>
    <row r="945" spans="5:8" ht="15">
      <c r="E945" s="3"/>
      <c r="F945" s="3"/>
      <c r="G945" s="3"/>
      <c r="H945" s="3"/>
    </row>
    <row r="946" spans="5:8" ht="15">
      <c r="E946" s="3"/>
      <c r="F946" s="3"/>
      <c r="G946" s="3"/>
      <c r="H946" s="3"/>
    </row>
    <row r="947" spans="5:8" ht="15">
      <c r="E947" s="3"/>
      <c r="F947" s="3"/>
      <c r="G947" s="3"/>
      <c r="H947" s="3"/>
    </row>
    <row r="948" spans="5:8" ht="15">
      <c r="E948" s="3"/>
      <c r="F948" s="3"/>
      <c r="G948" s="3"/>
      <c r="H948" s="3"/>
    </row>
    <row r="949" spans="5:8" ht="15">
      <c r="E949" s="3"/>
      <c r="F949" s="3"/>
      <c r="G949" s="3"/>
      <c r="H949" s="3"/>
    </row>
    <row r="950" spans="5:8" ht="15">
      <c r="E950" s="3"/>
      <c r="F950" s="3"/>
      <c r="G950" s="3"/>
      <c r="H950" s="3"/>
    </row>
    <row r="951" spans="5:8" ht="15">
      <c r="E951" s="3"/>
      <c r="F951" s="3"/>
      <c r="G951" s="3"/>
      <c r="H951" s="3"/>
    </row>
    <row r="952" spans="5:8" ht="15">
      <c r="E952" s="3"/>
      <c r="F952" s="3"/>
      <c r="G952" s="3"/>
      <c r="H952" s="3"/>
    </row>
    <row r="953" spans="5:8" ht="15">
      <c r="E953" s="3"/>
      <c r="F953" s="3"/>
      <c r="G953" s="3"/>
      <c r="H953" s="3"/>
    </row>
    <row r="954" spans="5:8" ht="15">
      <c r="E954" s="3"/>
      <c r="F954" s="3"/>
      <c r="G954" s="3"/>
      <c r="H954" s="3"/>
    </row>
    <row r="955" spans="5:8" ht="15">
      <c r="E955" s="3"/>
      <c r="F955" s="3"/>
      <c r="G955" s="3"/>
      <c r="H955" s="3"/>
    </row>
    <row r="956" spans="5:8" ht="15">
      <c r="E956" s="3"/>
      <c r="F956" s="3"/>
      <c r="G956" s="3"/>
      <c r="H956" s="3"/>
    </row>
    <row r="957" spans="5:8" ht="15">
      <c r="E957" s="3"/>
      <c r="F957" s="3"/>
      <c r="G957" s="3"/>
      <c r="H957" s="3"/>
    </row>
    <row r="958" spans="5:8" ht="15">
      <c r="E958" s="3"/>
      <c r="F958" s="3"/>
      <c r="G958" s="3"/>
      <c r="H958" s="3"/>
    </row>
    <row r="959" spans="5:8" ht="15">
      <c r="E959" s="3"/>
      <c r="F959" s="3"/>
      <c r="G959" s="3"/>
      <c r="H959" s="3"/>
    </row>
    <row r="960" spans="5:8" ht="15">
      <c r="E960" s="3"/>
      <c r="F960" s="3"/>
      <c r="G960" s="3"/>
      <c r="H960" s="3"/>
    </row>
    <row r="961" spans="5:8" ht="15">
      <c r="E961" s="3"/>
      <c r="F961" s="3"/>
      <c r="G961" s="3"/>
      <c r="H961" s="3"/>
    </row>
    <row r="962" spans="5:8" ht="15">
      <c r="E962" s="3"/>
      <c r="F962" s="3"/>
      <c r="G962" s="3"/>
      <c r="H962" s="3"/>
    </row>
    <row r="963" spans="5:8" ht="15">
      <c r="E963" s="3"/>
      <c r="F963" s="3"/>
      <c r="G963" s="3"/>
      <c r="H963" s="3"/>
    </row>
    <row r="964" spans="5:8" ht="15">
      <c r="E964" s="3"/>
      <c r="F964" s="3"/>
      <c r="G964" s="3"/>
      <c r="H964" s="3"/>
    </row>
    <row r="965" spans="5:8" ht="15">
      <c r="E965" s="3"/>
      <c r="F965" s="3"/>
      <c r="G965" s="3"/>
      <c r="H965" s="3"/>
    </row>
    <row r="966" spans="5:8" ht="15">
      <c r="E966" s="3"/>
      <c r="F966" s="3"/>
      <c r="G966" s="3"/>
      <c r="H966" s="3"/>
    </row>
    <row r="967" spans="5:8" ht="15">
      <c r="E967" s="3"/>
      <c r="F967" s="3"/>
      <c r="G967" s="3"/>
      <c r="H967" s="3"/>
    </row>
    <row r="968" spans="5:8" ht="15">
      <c r="E968" s="3"/>
      <c r="F968" s="3"/>
      <c r="G968" s="3"/>
      <c r="H968" s="3"/>
    </row>
    <row r="969" spans="5:8" ht="15">
      <c r="E969" s="3"/>
      <c r="F969" s="3"/>
      <c r="G969" s="3"/>
      <c r="H969" s="3"/>
    </row>
    <row r="970" spans="5:8" ht="15">
      <c r="E970" s="3"/>
      <c r="F970" s="3"/>
      <c r="G970" s="3"/>
      <c r="H970" s="3"/>
    </row>
    <row r="971" spans="5:8" ht="15">
      <c r="E971" s="3"/>
      <c r="F971" s="3"/>
      <c r="G971" s="3"/>
      <c r="H971" s="3"/>
    </row>
    <row r="972" spans="5:8" ht="15">
      <c r="E972" s="3"/>
      <c r="F972" s="3"/>
      <c r="G972" s="3"/>
      <c r="H972" s="3"/>
    </row>
    <row r="973" spans="5:8" ht="15">
      <c r="E973" s="3"/>
      <c r="F973" s="3"/>
      <c r="G973" s="3"/>
      <c r="H973" s="3"/>
    </row>
    <row r="974" spans="5:8" ht="15">
      <c r="E974" s="3"/>
      <c r="F974" s="3"/>
      <c r="G974" s="3"/>
      <c r="H974" s="3"/>
    </row>
    <row r="975" spans="5:8" ht="15">
      <c r="E975" s="3"/>
      <c r="F975" s="3"/>
      <c r="G975" s="3"/>
      <c r="H975" s="3"/>
    </row>
    <row r="976" spans="5:8" ht="15">
      <c r="E976" s="3"/>
      <c r="F976" s="3"/>
      <c r="G976" s="3"/>
      <c r="H976" s="3"/>
    </row>
    <row r="977" spans="5:8" ht="15">
      <c r="E977" s="3"/>
      <c r="F977" s="3"/>
      <c r="G977" s="3"/>
      <c r="H977" s="3"/>
    </row>
    <row r="978" spans="5:8" ht="15">
      <c r="E978" s="3"/>
      <c r="F978" s="3"/>
      <c r="G978" s="3"/>
      <c r="H978" s="3"/>
    </row>
    <row r="979" spans="5:8" ht="15">
      <c r="E979" s="3"/>
      <c r="F979" s="3"/>
      <c r="G979" s="3"/>
      <c r="H979" s="3"/>
    </row>
    <row r="980" spans="5:8" ht="15">
      <c r="E980" s="3"/>
      <c r="F980" s="3"/>
      <c r="G980" s="3"/>
      <c r="H980" s="3"/>
    </row>
    <row r="981" spans="5:8" ht="15">
      <c r="E981" s="3"/>
      <c r="F981" s="3"/>
      <c r="G981" s="3"/>
      <c r="H981" s="3"/>
    </row>
    <row r="982" spans="5:8" ht="15">
      <c r="E982" s="3"/>
      <c r="F982" s="3"/>
      <c r="G982" s="3"/>
      <c r="H982" s="3"/>
    </row>
    <row r="983" spans="5:8" ht="15">
      <c r="E983" s="3"/>
      <c r="F983" s="3"/>
      <c r="G983" s="3"/>
      <c r="H983" s="3"/>
    </row>
    <row r="984" spans="5:8" ht="15">
      <c r="E984" s="3"/>
      <c r="F984" s="3"/>
      <c r="G984" s="3"/>
      <c r="H984" s="3"/>
    </row>
    <row r="985" spans="5:8" ht="15">
      <c r="E985" s="3"/>
      <c r="F985" s="3"/>
      <c r="G985" s="3"/>
      <c r="H985" s="3"/>
    </row>
    <row r="986" spans="5:8" ht="15">
      <c r="E986" s="3"/>
      <c r="F986" s="3"/>
      <c r="G986" s="3"/>
      <c r="H986" s="3"/>
    </row>
    <row r="987" spans="5:8" ht="15">
      <c r="E987" s="3"/>
      <c r="F987" s="3"/>
      <c r="G987" s="3"/>
      <c r="H987" s="3"/>
    </row>
    <row r="988" spans="5:8" ht="15">
      <c r="E988" s="3"/>
      <c r="F988" s="3"/>
      <c r="G988" s="3"/>
      <c r="H988" s="3"/>
    </row>
    <row r="989" spans="5:8" ht="15">
      <c r="E989" s="3"/>
      <c r="F989" s="3"/>
      <c r="G989" s="3"/>
      <c r="H989" s="3"/>
    </row>
    <row r="990" spans="5:8" ht="15">
      <c r="E990" s="3"/>
      <c r="F990" s="3"/>
      <c r="G990" s="3"/>
      <c r="H990" s="3"/>
    </row>
    <row r="991" spans="5:8" ht="15">
      <c r="E991" s="3"/>
      <c r="F991" s="3"/>
      <c r="G991" s="3"/>
      <c r="H991" s="3"/>
    </row>
    <row r="992" spans="5:8" ht="15">
      <c r="E992" s="3"/>
      <c r="F992" s="3"/>
      <c r="G992" s="3"/>
      <c r="H992" s="3"/>
    </row>
    <row r="993" spans="5:8" ht="15">
      <c r="E993" s="3"/>
      <c r="F993" s="3"/>
      <c r="G993" s="3"/>
      <c r="H993" s="3"/>
    </row>
    <row r="994" spans="5:8" ht="15">
      <c r="E994" s="3"/>
      <c r="F994" s="3"/>
      <c r="G994" s="3"/>
      <c r="H994" s="3"/>
    </row>
    <row r="995" spans="5:8" ht="15">
      <c r="E995" s="3"/>
      <c r="F995" s="3"/>
      <c r="G995" s="3"/>
      <c r="H995" s="3"/>
    </row>
    <row r="996" spans="5:8" ht="15">
      <c r="E996" s="3"/>
      <c r="F996" s="3"/>
      <c r="G996" s="3"/>
      <c r="H996" s="3"/>
    </row>
    <row r="997" spans="5:8" ht="15">
      <c r="E997" s="3"/>
      <c r="F997" s="3"/>
      <c r="G997" s="3"/>
      <c r="H997" s="3"/>
    </row>
    <row r="998" spans="5:8" ht="15">
      <c r="E998" s="3"/>
      <c r="F998" s="3"/>
      <c r="G998" s="3"/>
      <c r="H998" s="3"/>
    </row>
    <row r="999" spans="5:8" ht="15">
      <c r="E999" s="3"/>
      <c r="F999" s="3"/>
      <c r="G999" s="3"/>
      <c r="H999" s="3"/>
    </row>
    <row r="1000" spans="5:8" ht="15">
      <c r="E1000" s="3"/>
      <c r="F1000" s="3"/>
      <c r="G1000" s="3"/>
      <c r="H1000" s="3"/>
    </row>
    <row r="1001" spans="5:8" ht="15">
      <c r="E1001" s="3"/>
      <c r="F1001" s="3"/>
      <c r="G1001" s="3"/>
      <c r="H1001" s="3"/>
    </row>
    <row r="1002" spans="5:8" ht="15">
      <c r="E1002" s="3"/>
      <c r="F1002" s="3"/>
      <c r="G1002" s="3"/>
      <c r="H1002" s="3"/>
    </row>
    <row r="1003" spans="5:8" ht="15">
      <c r="E1003" s="3"/>
      <c r="F1003" s="3"/>
      <c r="G1003" s="3"/>
      <c r="H1003" s="3"/>
    </row>
    <row r="1004" spans="5:8" ht="15">
      <c r="E1004" s="3"/>
      <c r="F1004" s="3"/>
      <c r="G1004" s="3"/>
      <c r="H1004" s="3"/>
    </row>
    <row r="1005" spans="5:8" ht="15">
      <c r="E1005" s="3"/>
      <c r="F1005" s="3"/>
      <c r="G1005" s="3"/>
      <c r="H1005" s="3"/>
    </row>
    <row r="1006" spans="5:8" ht="15">
      <c r="E1006" s="3"/>
      <c r="F1006" s="3"/>
      <c r="G1006" s="3"/>
      <c r="H1006" s="3"/>
    </row>
    <row r="1007" spans="5:8" ht="15">
      <c r="E1007" s="3"/>
      <c r="F1007" s="3"/>
      <c r="G1007" s="3"/>
      <c r="H1007" s="3"/>
    </row>
    <row r="1008" spans="5:8" ht="15">
      <c r="E1008" s="3"/>
      <c r="F1008" s="3"/>
      <c r="G1008" s="3"/>
      <c r="H1008" s="3"/>
    </row>
    <row r="1009" spans="5:8" ht="15">
      <c r="E1009" s="3"/>
      <c r="F1009" s="3"/>
      <c r="G1009" s="3"/>
      <c r="H1009" s="3"/>
    </row>
    <row r="1010" spans="5:8" ht="15">
      <c r="E1010" s="3"/>
      <c r="F1010" s="3"/>
      <c r="G1010" s="3"/>
      <c r="H1010" s="3"/>
    </row>
    <row r="1011" spans="5:8" ht="15">
      <c r="E1011" s="3"/>
      <c r="F1011" s="3"/>
      <c r="G1011" s="3"/>
      <c r="H1011" s="3"/>
    </row>
    <row r="1012" spans="5:8" ht="15">
      <c r="E1012" s="3"/>
      <c r="F1012" s="3"/>
      <c r="G1012" s="3"/>
      <c r="H1012" s="3"/>
    </row>
    <row r="1013" spans="5:8" ht="15">
      <c r="E1013" s="3"/>
      <c r="F1013" s="3"/>
      <c r="G1013" s="3"/>
      <c r="H1013" s="3"/>
    </row>
    <row r="1014" spans="5:8" ht="15">
      <c r="E1014" s="3"/>
      <c r="F1014" s="3"/>
      <c r="G1014" s="3"/>
      <c r="H1014" s="3"/>
    </row>
    <row r="1015" spans="5:8" ht="15">
      <c r="E1015" s="3"/>
      <c r="F1015" s="3"/>
      <c r="G1015" s="3"/>
      <c r="H1015" s="3"/>
    </row>
    <row r="1016" spans="5:8" ht="15">
      <c r="E1016" s="3"/>
      <c r="F1016" s="3"/>
      <c r="G1016" s="3"/>
      <c r="H1016" s="3"/>
    </row>
    <row r="1017" spans="5:8" ht="15">
      <c r="E1017" s="3"/>
      <c r="F1017" s="3"/>
      <c r="G1017" s="3"/>
      <c r="H1017" s="3"/>
    </row>
    <row r="1018" spans="5:8" ht="15">
      <c r="E1018" s="3"/>
      <c r="F1018" s="3"/>
      <c r="G1018" s="3"/>
      <c r="H1018" s="3"/>
    </row>
    <row r="1019" spans="5:8" ht="15">
      <c r="E1019" s="3"/>
      <c r="F1019" s="3"/>
      <c r="G1019" s="3"/>
      <c r="H1019" s="3"/>
    </row>
    <row r="1020" spans="5:8" ht="15">
      <c r="E1020" s="3"/>
      <c r="F1020" s="3"/>
      <c r="G1020" s="3"/>
      <c r="H1020" s="3"/>
    </row>
    <row r="1021" spans="5:8" ht="15">
      <c r="E1021" s="3"/>
      <c r="F1021" s="3"/>
      <c r="G1021" s="3"/>
      <c r="H1021" s="3"/>
    </row>
    <row r="1022" spans="5:8" ht="15">
      <c r="E1022" s="3"/>
      <c r="F1022" s="3"/>
      <c r="G1022" s="3"/>
      <c r="H1022" s="3"/>
    </row>
    <row r="1023" spans="5:8" ht="15">
      <c r="E1023" s="3"/>
      <c r="F1023" s="3"/>
      <c r="G1023" s="3"/>
      <c r="H1023" s="3"/>
    </row>
    <row r="1024" spans="5:8" ht="15">
      <c r="E1024" s="3"/>
      <c r="F1024" s="3"/>
      <c r="G1024" s="3"/>
      <c r="H1024" s="3"/>
    </row>
    <row r="1025" spans="5:8" ht="15">
      <c r="E1025" s="3"/>
      <c r="F1025" s="3"/>
      <c r="G1025" s="3"/>
      <c r="H1025" s="3"/>
    </row>
    <row r="1026" spans="5:8" ht="15">
      <c r="E1026" s="3"/>
      <c r="F1026" s="3"/>
      <c r="G1026" s="3"/>
      <c r="H1026" s="3"/>
    </row>
    <row r="1027" spans="5:8" ht="15">
      <c r="E1027" s="3"/>
      <c r="F1027" s="3"/>
      <c r="G1027" s="3"/>
      <c r="H1027" s="3"/>
    </row>
    <row r="1028" spans="5:8" ht="15">
      <c r="E1028" s="3"/>
      <c r="F1028" s="3"/>
      <c r="G1028" s="3"/>
      <c r="H1028" s="3"/>
    </row>
    <row r="1029" spans="5:8" ht="15">
      <c r="E1029" s="3"/>
      <c r="F1029" s="3"/>
      <c r="G1029" s="3"/>
      <c r="H1029" s="3"/>
    </row>
    <row r="1030" spans="5:8" ht="15">
      <c r="E1030" s="3"/>
      <c r="F1030" s="3"/>
      <c r="G1030" s="3"/>
      <c r="H1030" s="3"/>
    </row>
    <row r="1031" spans="5:8" ht="15">
      <c r="E1031" s="3"/>
      <c r="F1031" s="3"/>
      <c r="G1031" s="3"/>
      <c r="H1031" s="3"/>
    </row>
    <row r="1032" spans="5:8" ht="15">
      <c r="E1032" s="3"/>
      <c r="F1032" s="3"/>
      <c r="G1032" s="3"/>
      <c r="H1032" s="3"/>
    </row>
    <row r="1033" spans="5:8" ht="15">
      <c r="E1033" s="3"/>
      <c r="F1033" s="3"/>
      <c r="G1033" s="3"/>
      <c r="H1033" s="3"/>
    </row>
    <row r="1034" spans="5:8" ht="15">
      <c r="E1034" s="3"/>
      <c r="F1034" s="3"/>
      <c r="G1034" s="3"/>
      <c r="H1034" s="3"/>
    </row>
    <row r="1035" spans="5:8" ht="15">
      <c r="E1035" s="3"/>
      <c r="F1035" s="3"/>
      <c r="G1035" s="3"/>
      <c r="H1035" s="3"/>
    </row>
    <row r="1036" spans="5:8" ht="15">
      <c r="E1036" s="3"/>
      <c r="F1036" s="3"/>
      <c r="G1036" s="3"/>
      <c r="H1036" s="3"/>
    </row>
    <row r="1037" spans="5:8" ht="15">
      <c r="E1037" s="3"/>
      <c r="F1037" s="3"/>
      <c r="G1037" s="3"/>
      <c r="H1037" s="3"/>
    </row>
    <row r="1038" spans="5:8" ht="15">
      <c r="E1038" s="3"/>
      <c r="F1038" s="3"/>
      <c r="G1038" s="3"/>
      <c r="H1038" s="3"/>
    </row>
    <row r="1039" spans="5:8" ht="15">
      <c r="E1039" s="3"/>
      <c r="F1039" s="3"/>
      <c r="G1039" s="3"/>
      <c r="H1039" s="3"/>
    </row>
    <row r="1040" spans="5:8" ht="15">
      <c r="E1040" s="3"/>
      <c r="F1040" s="3"/>
      <c r="G1040" s="3"/>
      <c r="H1040" s="3"/>
    </row>
    <row r="1041" spans="5:8" ht="15">
      <c r="E1041" s="3"/>
      <c r="F1041" s="3"/>
      <c r="G1041" s="3"/>
      <c r="H1041" s="3"/>
    </row>
    <row r="1042" spans="5:8" ht="15">
      <c r="E1042" s="3"/>
      <c r="F1042" s="3"/>
      <c r="G1042" s="3"/>
      <c r="H1042" s="3"/>
    </row>
    <row r="1043" spans="5:8" ht="15">
      <c r="E1043" s="3"/>
      <c r="F1043" s="3"/>
      <c r="G1043" s="3"/>
      <c r="H1043" s="3"/>
    </row>
    <row r="1044" spans="5:8" ht="15">
      <c r="E1044" s="3"/>
      <c r="F1044" s="3"/>
      <c r="G1044" s="3"/>
      <c r="H1044" s="3"/>
    </row>
    <row r="1045" spans="5:8" ht="15">
      <c r="E1045" s="3"/>
      <c r="F1045" s="3"/>
      <c r="G1045" s="3"/>
      <c r="H1045" s="3"/>
    </row>
    <row r="1046" spans="5:8" ht="15">
      <c r="E1046" s="3"/>
      <c r="F1046" s="3"/>
      <c r="G1046" s="3"/>
      <c r="H1046" s="3"/>
    </row>
    <row r="1047" spans="5:8" ht="15">
      <c r="E1047" s="3"/>
      <c r="F1047" s="3"/>
      <c r="G1047" s="3"/>
      <c r="H1047" s="3"/>
    </row>
    <row r="1048" spans="5:8" ht="15">
      <c r="E1048" s="3"/>
      <c r="F1048" s="3"/>
      <c r="G1048" s="3"/>
      <c r="H1048" s="3"/>
    </row>
    <row r="1049" spans="5:8" ht="15">
      <c r="E1049" s="3"/>
      <c r="F1049" s="3"/>
      <c r="G1049" s="3"/>
      <c r="H1049" s="3"/>
    </row>
    <row r="1050" spans="5:8" ht="15">
      <c r="E1050" s="3"/>
      <c r="F1050" s="3"/>
      <c r="G1050" s="3"/>
      <c r="H1050" s="3"/>
    </row>
    <row r="1051" spans="5:8" ht="15">
      <c r="E1051" s="3"/>
      <c r="F1051" s="3"/>
      <c r="G1051" s="3"/>
      <c r="H1051" s="3"/>
    </row>
    <row r="1052" spans="5:8" ht="15">
      <c r="E1052" s="3"/>
      <c r="F1052" s="3"/>
      <c r="G1052" s="3"/>
      <c r="H1052" s="3"/>
    </row>
    <row r="1053" spans="5:8" ht="15">
      <c r="E1053" s="3"/>
      <c r="F1053" s="3"/>
      <c r="G1053" s="3"/>
      <c r="H1053" s="3"/>
    </row>
    <row r="1054" spans="5:8" ht="15">
      <c r="E1054" s="3"/>
      <c r="F1054" s="3"/>
      <c r="G1054" s="3"/>
      <c r="H1054" s="3"/>
    </row>
    <row r="1055" spans="5:8" ht="15">
      <c r="E1055" s="3"/>
      <c r="F1055" s="3"/>
      <c r="G1055" s="3"/>
      <c r="H1055" s="3"/>
    </row>
    <row r="1056" spans="5:8" ht="15">
      <c r="E1056" s="3"/>
      <c r="F1056" s="3"/>
      <c r="G1056" s="3"/>
      <c r="H1056" s="3"/>
    </row>
    <row r="1057" spans="5:8" ht="15">
      <c r="E1057" s="3"/>
      <c r="F1057" s="3"/>
      <c r="G1057" s="3"/>
      <c r="H1057" s="3"/>
    </row>
    <row r="1058" spans="5:8" ht="15">
      <c r="E1058" s="3"/>
      <c r="F1058" s="3"/>
      <c r="G1058" s="3"/>
      <c r="H1058" s="3"/>
    </row>
    <row r="1059" spans="5:8" ht="15">
      <c r="E1059" s="3"/>
      <c r="F1059" s="3"/>
      <c r="G1059" s="3"/>
      <c r="H1059" s="3"/>
    </row>
    <row r="1060" spans="5:8" ht="15">
      <c r="E1060" s="3"/>
      <c r="F1060" s="3"/>
      <c r="G1060" s="3"/>
      <c r="H1060" s="3"/>
    </row>
    <row r="1061" spans="5:8" ht="15">
      <c r="E1061" s="3"/>
      <c r="F1061" s="3"/>
      <c r="G1061" s="3"/>
      <c r="H1061" s="3"/>
    </row>
    <row r="1062" spans="5:8" ht="15">
      <c r="E1062" s="3"/>
      <c r="F1062" s="3"/>
      <c r="G1062" s="3"/>
      <c r="H1062" s="3"/>
    </row>
    <row r="1063" spans="5:8" ht="15">
      <c r="E1063" s="3"/>
      <c r="F1063" s="3"/>
      <c r="G1063" s="3"/>
      <c r="H1063" s="3"/>
    </row>
    <row r="1064" spans="5:8" ht="15">
      <c r="E1064" s="3"/>
      <c r="F1064" s="3"/>
      <c r="G1064" s="3"/>
      <c r="H1064" s="3"/>
    </row>
    <row r="1065" spans="5:8" ht="15">
      <c r="E1065" s="3"/>
      <c r="F1065" s="3"/>
      <c r="G1065" s="3"/>
      <c r="H1065" s="3"/>
    </row>
    <row r="1066" spans="5:8" ht="15">
      <c r="E1066" s="3"/>
      <c r="F1066" s="3"/>
      <c r="G1066" s="3"/>
      <c r="H1066" s="3"/>
    </row>
    <row r="1067" spans="5:8" ht="15">
      <c r="E1067" s="3"/>
      <c r="F1067" s="3"/>
      <c r="G1067" s="3"/>
      <c r="H1067" s="3"/>
    </row>
    <row r="1068" spans="5:8" ht="15">
      <c r="E1068" s="3"/>
      <c r="F1068" s="3"/>
      <c r="G1068" s="3"/>
      <c r="H1068" s="3"/>
    </row>
    <row r="1069" spans="5:8" ht="15">
      <c r="E1069" s="3"/>
      <c r="F1069" s="3"/>
      <c r="G1069" s="3"/>
      <c r="H1069" s="3"/>
    </row>
    <row r="1070" spans="5:8" ht="15">
      <c r="E1070" s="3"/>
      <c r="F1070" s="3"/>
      <c r="G1070" s="3"/>
      <c r="H1070" s="3"/>
    </row>
    <row r="1071" spans="5:8" ht="15">
      <c r="E1071" s="3"/>
      <c r="F1071" s="3"/>
      <c r="G1071" s="3"/>
      <c r="H1071" s="3"/>
    </row>
    <row r="1072" spans="5:8" ht="15">
      <c r="E1072" s="3"/>
      <c r="F1072" s="3"/>
      <c r="G1072" s="3"/>
      <c r="H1072" s="3"/>
    </row>
    <row r="1073" spans="5:8" ht="15">
      <c r="E1073" s="3"/>
      <c r="F1073" s="3"/>
      <c r="G1073" s="3"/>
      <c r="H1073" s="3"/>
    </row>
    <row r="1074" spans="5:8" ht="15">
      <c r="E1074" s="3"/>
      <c r="F1074" s="3"/>
      <c r="G1074" s="3"/>
      <c r="H1074" s="3"/>
    </row>
    <row r="1075" spans="5:8" ht="15">
      <c r="E1075" s="3"/>
      <c r="F1075" s="3"/>
      <c r="G1075" s="3"/>
      <c r="H1075" s="3"/>
    </row>
    <row r="1076" spans="5:8" ht="15">
      <c r="E1076" s="3"/>
      <c r="F1076" s="3"/>
      <c r="G1076" s="3"/>
      <c r="H1076" s="3"/>
    </row>
    <row r="1077" spans="5:8" ht="15">
      <c r="E1077" s="3"/>
      <c r="F1077" s="3"/>
      <c r="G1077" s="3"/>
      <c r="H1077" s="3"/>
    </row>
    <row r="1078" spans="5:8" ht="15">
      <c r="E1078" s="3"/>
      <c r="F1078" s="3"/>
      <c r="G1078" s="3"/>
      <c r="H1078" s="3"/>
    </row>
    <row r="1079" spans="5:8" ht="15">
      <c r="E1079" s="3"/>
      <c r="F1079" s="3"/>
      <c r="G1079" s="3"/>
      <c r="H1079" s="3"/>
    </row>
    <row r="1080" spans="5:8" ht="15">
      <c r="E1080" s="3"/>
      <c r="F1080" s="3"/>
      <c r="G1080" s="3"/>
      <c r="H1080" s="3"/>
    </row>
    <row r="1081" spans="5:8" ht="15">
      <c r="E1081" s="3"/>
      <c r="F1081" s="3"/>
      <c r="G1081" s="3"/>
      <c r="H1081" s="3"/>
    </row>
    <row r="1082" spans="5:8" ht="15">
      <c r="E1082" s="3"/>
      <c r="F1082" s="3"/>
      <c r="G1082" s="3"/>
      <c r="H1082" s="3"/>
    </row>
    <row r="1083" spans="5:8" ht="15">
      <c r="E1083" s="3"/>
      <c r="F1083" s="3"/>
      <c r="G1083" s="3"/>
      <c r="H1083" s="3"/>
    </row>
    <row r="1084" spans="5:8" ht="15">
      <c r="E1084" s="3"/>
      <c r="F1084" s="3"/>
      <c r="G1084" s="3"/>
      <c r="H1084" s="3"/>
    </row>
    <row r="1085" spans="5:8" ht="15">
      <c r="E1085" s="3"/>
      <c r="F1085" s="3"/>
      <c r="G1085" s="3"/>
      <c r="H1085" s="3"/>
    </row>
    <row r="1086" spans="5:8" ht="15">
      <c r="E1086" s="3"/>
      <c r="F1086" s="3"/>
      <c r="G1086" s="3"/>
      <c r="H1086" s="3"/>
    </row>
    <row r="1087" spans="5:8" ht="15">
      <c r="E1087" s="3"/>
      <c r="F1087" s="3"/>
      <c r="G1087" s="3"/>
      <c r="H1087" s="3"/>
    </row>
    <row r="1088" spans="5:8" ht="15">
      <c r="E1088" s="3"/>
      <c r="F1088" s="3"/>
      <c r="G1088" s="3"/>
      <c r="H1088" s="3"/>
    </row>
    <row r="1089" spans="5:8" ht="15">
      <c r="E1089" s="3"/>
      <c r="F1089" s="3"/>
      <c r="G1089" s="3"/>
      <c r="H1089" s="3"/>
    </row>
    <row r="1090" spans="5:8" ht="15">
      <c r="E1090" s="3"/>
      <c r="F1090" s="3"/>
      <c r="G1090" s="3"/>
      <c r="H1090" s="3"/>
    </row>
    <row r="1091" spans="5:8" ht="15">
      <c r="E1091" s="3"/>
      <c r="F1091" s="3"/>
      <c r="G1091" s="3"/>
      <c r="H1091" s="3"/>
    </row>
    <row r="1092" spans="5:8" ht="15">
      <c r="E1092" s="3"/>
      <c r="F1092" s="3"/>
      <c r="G1092" s="3"/>
      <c r="H1092" s="3"/>
    </row>
    <row r="1093" spans="5:8" ht="15">
      <c r="E1093" s="3"/>
      <c r="F1093" s="3"/>
      <c r="G1093" s="3"/>
      <c r="H1093" s="3"/>
    </row>
    <row r="1094" spans="5:8" ht="15">
      <c r="E1094" s="3"/>
      <c r="F1094" s="3"/>
      <c r="G1094" s="3"/>
      <c r="H1094" s="3"/>
    </row>
    <row r="1095" spans="5:8" ht="15">
      <c r="E1095" s="3"/>
      <c r="F1095" s="3"/>
      <c r="G1095" s="3"/>
      <c r="H1095" s="3"/>
    </row>
    <row r="1096" spans="5:8" ht="15">
      <c r="E1096" s="3"/>
      <c r="F1096" s="3"/>
      <c r="G1096" s="3"/>
      <c r="H1096" s="3"/>
    </row>
    <row r="1097" spans="5:8" ht="15">
      <c r="E1097" s="3"/>
      <c r="F1097" s="3"/>
      <c r="G1097" s="3"/>
      <c r="H1097" s="3"/>
    </row>
    <row r="1098" spans="5:8" ht="15">
      <c r="E1098" s="3"/>
      <c r="F1098" s="3"/>
      <c r="G1098" s="3"/>
      <c r="H1098" s="3"/>
    </row>
    <row r="1099" spans="5:8" ht="15">
      <c r="E1099" s="3"/>
      <c r="F1099" s="3"/>
      <c r="G1099" s="3"/>
      <c r="H1099" s="3"/>
    </row>
    <row r="1100" spans="5:8" ht="15">
      <c r="E1100" s="3"/>
      <c r="F1100" s="3"/>
      <c r="G1100" s="3"/>
      <c r="H1100" s="3"/>
    </row>
    <row r="1101" spans="5:8" ht="15">
      <c r="E1101" s="3"/>
      <c r="F1101" s="3"/>
      <c r="G1101" s="3"/>
      <c r="H1101" s="3"/>
    </row>
    <row r="1102" spans="5:8" ht="15">
      <c r="E1102" s="3"/>
      <c r="F1102" s="3"/>
      <c r="G1102" s="3"/>
      <c r="H1102" s="3"/>
    </row>
    <row r="1103" spans="5:8" ht="15">
      <c r="E1103" s="3"/>
      <c r="F1103" s="3"/>
      <c r="G1103" s="3"/>
      <c r="H1103" s="3"/>
    </row>
    <row r="1104" spans="5:8" ht="15">
      <c r="E1104" s="3"/>
      <c r="F1104" s="3"/>
      <c r="G1104" s="3"/>
      <c r="H1104" s="3"/>
    </row>
    <row r="1105" spans="5:8" ht="15">
      <c r="E1105" s="3"/>
      <c r="F1105" s="3"/>
      <c r="G1105" s="3"/>
      <c r="H1105" s="3"/>
    </row>
    <row r="1106" spans="5:8" ht="15">
      <c r="E1106" s="3"/>
      <c r="F1106" s="3"/>
      <c r="G1106" s="3"/>
      <c r="H1106" s="3"/>
    </row>
    <row r="1107" spans="5:8" ht="15">
      <c r="E1107" s="3"/>
      <c r="F1107" s="3"/>
      <c r="G1107" s="3"/>
      <c r="H1107" s="3"/>
    </row>
    <row r="1108" spans="5:8" ht="15">
      <c r="E1108" s="3"/>
      <c r="F1108" s="3"/>
      <c r="G1108" s="3"/>
      <c r="H1108" s="3"/>
    </row>
    <row r="1109" spans="5:8" ht="15">
      <c r="E1109" s="3"/>
      <c r="F1109" s="3"/>
      <c r="G1109" s="3"/>
      <c r="H1109" s="3"/>
    </row>
    <row r="1110" spans="5:8" ht="15">
      <c r="E1110" s="3"/>
      <c r="F1110" s="3"/>
      <c r="G1110" s="3"/>
      <c r="H1110" s="3"/>
    </row>
    <row r="1111" spans="5:8" ht="15">
      <c r="E1111" s="3"/>
      <c r="F1111" s="3"/>
      <c r="G1111" s="3"/>
      <c r="H1111" s="3"/>
    </row>
    <row r="1112" spans="5:8" ht="15">
      <c r="E1112" s="3"/>
      <c r="F1112" s="3"/>
      <c r="G1112" s="3"/>
      <c r="H1112" s="3"/>
    </row>
    <row r="1113" spans="5:8" ht="15">
      <c r="E1113" s="3"/>
      <c r="F1113" s="3"/>
      <c r="G1113" s="3"/>
      <c r="H1113" s="3"/>
    </row>
    <row r="1114" spans="5:8" ht="15">
      <c r="E1114" s="3"/>
      <c r="F1114" s="3"/>
      <c r="G1114" s="3"/>
      <c r="H1114" s="3"/>
    </row>
    <row r="1115" spans="5:8" ht="15">
      <c r="E1115" s="3"/>
      <c r="F1115" s="3"/>
      <c r="G1115" s="3"/>
      <c r="H1115" s="3"/>
    </row>
    <row r="1116" spans="5:8" ht="15">
      <c r="E1116" s="3"/>
      <c r="F1116" s="3"/>
      <c r="G1116" s="3"/>
      <c r="H1116" s="3"/>
    </row>
    <row r="1117" spans="5:8" ht="15">
      <c r="E1117" s="3"/>
      <c r="F1117" s="3"/>
      <c r="G1117" s="3"/>
      <c r="H1117" s="3"/>
    </row>
    <row r="1118" spans="5:8" ht="15">
      <c r="E1118" s="3"/>
      <c r="F1118" s="3"/>
      <c r="G1118" s="3"/>
      <c r="H1118" s="3"/>
    </row>
    <row r="1119" spans="5:8" ht="15">
      <c r="E1119" s="3"/>
      <c r="F1119" s="3"/>
      <c r="G1119" s="3"/>
      <c r="H1119" s="3"/>
    </row>
    <row r="1120" spans="5:8" ht="15">
      <c r="E1120" s="3"/>
      <c r="F1120" s="3"/>
      <c r="G1120" s="3"/>
      <c r="H1120" s="3"/>
    </row>
    <row r="1121" spans="5:8" ht="15">
      <c r="E1121" s="3"/>
      <c r="F1121" s="3"/>
      <c r="G1121" s="3"/>
      <c r="H1121" s="3"/>
    </row>
    <row r="1122" spans="5:8" ht="15">
      <c r="E1122" s="3"/>
      <c r="F1122" s="3"/>
      <c r="G1122" s="3"/>
      <c r="H1122" s="3"/>
    </row>
    <row r="1123" spans="5:8" ht="15">
      <c r="E1123" s="3"/>
      <c r="F1123" s="3"/>
      <c r="G1123" s="3"/>
      <c r="H1123" s="3"/>
    </row>
    <row r="1124" spans="5:8" ht="15">
      <c r="E1124" s="3"/>
      <c r="F1124" s="3"/>
      <c r="G1124" s="3"/>
      <c r="H1124" s="3"/>
    </row>
    <row r="1125" spans="5:8" ht="15">
      <c r="E1125" s="3"/>
      <c r="F1125" s="3"/>
      <c r="G1125" s="3"/>
      <c r="H1125" s="3"/>
    </row>
    <row r="1126" spans="5:8" ht="15">
      <c r="E1126" s="3"/>
      <c r="F1126" s="3"/>
      <c r="G1126" s="3"/>
      <c r="H1126" s="3"/>
    </row>
    <row r="1127" spans="5:8" ht="15">
      <c r="E1127" s="3"/>
      <c r="F1127" s="3"/>
      <c r="G1127" s="3"/>
      <c r="H1127" s="3"/>
    </row>
    <row r="1128" spans="5:8" ht="15">
      <c r="E1128" s="3"/>
      <c r="F1128" s="3"/>
      <c r="G1128" s="3"/>
      <c r="H1128" s="3"/>
    </row>
    <row r="1129" spans="5:8" ht="15">
      <c r="E1129" s="3"/>
      <c r="F1129" s="3"/>
      <c r="G1129" s="3"/>
      <c r="H1129" s="3"/>
    </row>
    <row r="1130" spans="5:8" ht="15">
      <c r="E1130" s="3"/>
      <c r="F1130" s="3"/>
      <c r="G1130" s="3"/>
      <c r="H1130" s="3"/>
    </row>
    <row r="1131" spans="5:8" ht="15">
      <c r="E1131" s="3"/>
      <c r="F1131" s="3"/>
      <c r="G1131" s="3"/>
      <c r="H1131" s="3"/>
    </row>
    <row r="1132" spans="5:8" ht="15">
      <c r="E1132" s="3"/>
      <c r="F1132" s="3"/>
      <c r="G1132" s="3"/>
      <c r="H1132" s="3"/>
    </row>
    <row r="1133" spans="5:8" ht="15">
      <c r="E1133" s="3"/>
      <c r="F1133" s="3"/>
      <c r="G1133" s="3"/>
      <c r="H1133" s="3"/>
    </row>
    <row r="1134" spans="5:8" ht="15">
      <c r="E1134" s="3"/>
      <c r="F1134" s="3"/>
      <c r="G1134" s="3"/>
      <c r="H1134" s="3"/>
    </row>
    <row r="1135" spans="5:8" ht="15">
      <c r="E1135" s="3"/>
      <c r="F1135" s="3"/>
      <c r="G1135" s="3"/>
      <c r="H1135" s="3"/>
    </row>
    <row r="1136" spans="5:8" ht="15">
      <c r="E1136" s="3"/>
      <c r="F1136" s="3"/>
      <c r="G1136" s="3"/>
      <c r="H1136" s="3"/>
    </row>
    <row r="1137" spans="5:8" ht="15">
      <c r="E1137" s="3"/>
      <c r="F1137" s="3"/>
      <c r="G1137" s="3"/>
      <c r="H1137" s="3"/>
    </row>
    <row r="1138" spans="5:8" ht="15">
      <c r="E1138" s="3"/>
      <c r="F1138" s="3"/>
      <c r="G1138" s="3"/>
      <c r="H1138" s="3"/>
    </row>
    <row r="1139" spans="5:8" ht="15">
      <c r="E1139" s="3"/>
      <c r="F1139" s="3"/>
      <c r="G1139" s="3"/>
      <c r="H1139" s="3"/>
    </row>
    <row r="1140" spans="5:8" ht="15">
      <c r="E1140" s="3"/>
      <c r="F1140" s="3"/>
      <c r="G1140" s="3"/>
      <c r="H1140" s="3"/>
    </row>
    <row r="1141" spans="5:8" ht="15">
      <c r="E1141" s="3"/>
      <c r="F1141" s="3"/>
      <c r="G1141" s="3"/>
      <c r="H1141" s="3"/>
    </row>
    <row r="1142" spans="5:8" ht="15">
      <c r="E1142" s="3"/>
      <c r="F1142" s="3"/>
      <c r="G1142" s="3"/>
      <c r="H1142" s="3"/>
    </row>
    <row r="1143" spans="5:8" ht="15">
      <c r="E1143" s="3"/>
      <c r="F1143" s="3"/>
      <c r="G1143" s="3"/>
      <c r="H1143" s="3"/>
    </row>
    <row r="1144" spans="5:8" ht="15">
      <c r="E1144" s="3"/>
      <c r="F1144" s="3"/>
      <c r="G1144" s="3"/>
      <c r="H1144" s="3"/>
    </row>
    <row r="1145" spans="5:8" ht="15">
      <c r="E1145" s="3"/>
      <c r="F1145" s="3"/>
      <c r="G1145" s="3"/>
      <c r="H1145" s="3"/>
    </row>
    <row r="1146" spans="5:8" ht="15">
      <c r="E1146" s="3"/>
      <c r="F1146" s="3"/>
      <c r="G1146" s="3"/>
      <c r="H1146" s="3"/>
    </row>
    <row r="1147" spans="5:8" ht="15">
      <c r="E1147" s="3"/>
      <c r="F1147" s="3"/>
      <c r="G1147" s="3"/>
      <c r="H1147" s="3"/>
    </row>
    <row r="1148" spans="5:8" ht="15">
      <c r="E1148" s="3"/>
      <c r="F1148" s="3"/>
      <c r="G1148" s="3"/>
      <c r="H1148" s="3"/>
    </row>
    <row r="1149" spans="5:8" ht="15">
      <c r="E1149" s="3"/>
      <c r="F1149" s="3"/>
      <c r="G1149" s="3"/>
      <c r="H1149" s="3"/>
    </row>
    <row r="1150" spans="5:8" ht="15">
      <c r="E1150" s="3"/>
      <c r="F1150" s="3"/>
      <c r="G1150" s="3"/>
      <c r="H1150" s="3"/>
    </row>
    <row r="1151" spans="5:8" ht="15">
      <c r="E1151" s="3"/>
      <c r="F1151" s="3"/>
      <c r="G1151" s="3"/>
      <c r="H1151" s="3"/>
    </row>
    <row r="1152" spans="5:8" ht="15">
      <c r="E1152" s="3"/>
      <c r="F1152" s="3"/>
      <c r="G1152" s="3"/>
      <c r="H1152" s="3"/>
    </row>
    <row r="1153" spans="5:8" ht="15">
      <c r="E1153" s="3"/>
      <c r="F1153" s="3"/>
      <c r="G1153" s="3"/>
      <c r="H1153" s="3"/>
    </row>
    <row r="1154" spans="5:8" ht="15">
      <c r="E1154" s="3"/>
      <c r="F1154" s="3"/>
      <c r="G1154" s="3"/>
      <c r="H1154" s="3"/>
    </row>
    <row r="1155" spans="5:8" ht="15">
      <c r="E1155" s="3"/>
      <c r="F1155" s="3"/>
      <c r="G1155" s="3"/>
      <c r="H1155" s="3"/>
    </row>
    <row r="1156" spans="5:8" ht="15">
      <c r="E1156" s="3"/>
      <c r="F1156" s="3"/>
      <c r="G1156" s="3"/>
      <c r="H1156" s="3"/>
    </row>
    <row r="1157" spans="5:8" ht="15">
      <c r="E1157" s="3"/>
      <c r="F1157" s="3"/>
      <c r="G1157" s="3"/>
      <c r="H1157" s="3"/>
    </row>
    <row r="1158" spans="5:8" ht="15">
      <c r="E1158" s="3"/>
      <c r="F1158" s="3"/>
      <c r="G1158" s="3"/>
      <c r="H1158" s="3"/>
    </row>
    <row r="1159" spans="5:8" ht="15">
      <c r="E1159" s="3"/>
      <c r="F1159" s="3"/>
      <c r="G1159" s="3"/>
      <c r="H1159" s="3"/>
    </row>
    <row r="1160" spans="5:8" ht="15">
      <c r="E1160" s="3"/>
      <c r="F1160" s="3"/>
      <c r="G1160" s="3"/>
      <c r="H1160" s="3"/>
    </row>
    <row r="1161" spans="5:8" ht="15">
      <c r="E1161" s="3"/>
      <c r="F1161" s="3"/>
      <c r="G1161" s="3"/>
      <c r="H1161" s="3"/>
    </row>
    <row r="1162" spans="5:8" ht="15">
      <c r="E1162" s="3"/>
      <c r="F1162" s="3"/>
      <c r="G1162" s="3"/>
      <c r="H1162" s="3"/>
    </row>
    <row r="1163" spans="5:8" ht="15">
      <c r="E1163" s="3"/>
      <c r="F1163" s="3"/>
      <c r="G1163" s="3"/>
      <c r="H1163" s="3"/>
    </row>
    <row r="1164" spans="5:8" ht="15">
      <c r="E1164" s="3"/>
      <c r="F1164" s="3"/>
      <c r="G1164" s="3"/>
      <c r="H1164" s="3"/>
    </row>
    <row r="1165" spans="5:8" ht="15">
      <c r="E1165" s="3"/>
      <c r="F1165" s="3"/>
      <c r="G1165" s="3"/>
      <c r="H1165" s="3"/>
    </row>
    <row r="1166" spans="5:8" ht="15">
      <c r="E1166" s="3"/>
      <c r="F1166" s="3"/>
      <c r="G1166" s="3"/>
      <c r="H1166" s="3"/>
    </row>
    <row r="1167" spans="5:8" ht="15">
      <c r="E1167" s="3"/>
      <c r="F1167" s="3"/>
      <c r="G1167" s="3"/>
      <c r="H1167" s="3"/>
    </row>
    <row r="1168" spans="5:8" ht="15">
      <c r="E1168" s="3"/>
      <c r="F1168" s="3"/>
      <c r="G1168" s="3"/>
      <c r="H1168" s="3"/>
    </row>
    <row r="1169" spans="5:8" ht="15">
      <c r="E1169" s="3"/>
      <c r="F1169" s="3"/>
      <c r="G1169" s="3"/>
      <c r="H1169" s="3"/>
    </row>
    <row r="1170" spans="5:8" ht="15">
      <c r="E1170" s="3"/>
      <c r="F1170" s="3"/>
      <c r="G1170" s="3"/>
      <c r="H1170" s="3"/>
    </row>
    <row r="1171" spans="5:8" ht="15">
      <c r="E1171" s="3"/>
      <c r="F1171" s="3"/>
      <c r="G1171" s="3"/>
      <c r="H1171" s="3"/>
    </row>
    <row r="1172" spans="5:8" ht="15">
      <c r="E1172" s="3"/>
      <c r="F1172" s="3"/>
      <c r="G1172" s="3"/>
      <c r="H1172" s="3"/>
    </row>
  </sheetData>
  <mergeCells count="8">
    <mergeCell ref="A1:H1"/>
    <mergeCell ref="I1:AB1"/>
    <mergeCell ref="AC2:AF2"/>
    <mergeCell ref="I2:L2"/>
    <mergeCell ref="M2:P2"/>
    <mergeCell ref="Q2:T2"/>
    <mergeCell ref="U2:X2"/>
    <mergeCell ref="Y2:AB2"/>
  </mergeCells>
  <printOptions/>
  <pageMargins left="0.7" right="0.7" top="0.75" bottom="0.75" header="0.3" footer="0.3"/>
  <pageSetup fitToHeight="0" fitToWidth="1" horizontalDpi="600" verticalDpi="600" orientation="landscape" paperSize="9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0F00-57F7-46D6-9681-BB22A3794CDF}">
  <sheetPr>
    <tabColor rgb="FF92D050"/>
  </sheetPr>
  <dimension ref="A1:P26"/>
  <sheetViews>
    <sheetView workbookViewId="0" topLeftCell="A4">
      <selection activeCell="E25" sqref="E25"/>
    </sheetView>
  </sheetViews>
  <sheetFormatPr defaultColWidth="11.421875" defaultRowHeight="15"/>
  <cols>
    <col min="1" max="1" width="26.00390625" style="0" customWidth="1"/>
    <col min="2" max="2" width="29.140625" style="0" customWidth="1"/>
    <col min="3" max="3" width="22.421875" style="0" customWidth="1"/>
    <col min="4" max="4" width="23.421875" style="0" customWidth="1"/>
    <col min="5" max="5" width="15.421875" style="0" customWidth="1"/>
  </cols>
  <sheetData>
    <row r="1" spans="1:5" ht="15">
      <c r="A1" s="59" t="s">
        <v>157</v>
      </c>
      <c r="B1" s="59"/>
      <c r="C1" s="59"/>
      <c r="D1" s="59"/>
      <c r="E1" s="59"/>
    </row>
    <row r="5" spans="1:6" ht="15">
      <c r="A5" s="11" t="s">
        <v>158</v>
      </c>
      <c r="B5" s="11" t="s">
        <v>159</v>
      </c>
      <c r="C5" s="11" t="s">
        <v>160</v>
      </c>
      <c r="D5" s="11" t="s">
        <v>161</v>
      </c>
      <c r="E5" s="37" t="s">
        <v>162</v>
      </c>
      <c r="F5" s="11"/>
    </row>
    <row r="6" spans="1:5" ht="15">
      <c r="A6" t="s">
        <v>163</v>
      </c>
      <c r="B6" t="s">
        <v>164</v>
      </c>
      <c r="C6" s="12">
        <f>Bilag!N18+Bilag!N28+Bilag!N37+Bilag!N66</f>
        <v>4854821.12</v>
      </c>
      <c r="D6" s="12">
        <f>Bilag!O18+Bilag!O28+Bilag!O37++Bilag!O66</f>
        <v>1213705.28</v>
      </c>
      <c r="E6" s="12">
        <f aca="true" t="shared" si="0" ref="E6:E12">C6+D6</f>
        <v>6068526.4</v>
      </c>
    </row>
    <row r="7" spans="1:5" ht="15">
      <c r="A7" t="s">
        <v>165</v>
      </c>
      <c r="C7" s="12">
        <v>0</v>
      </c>
      <c r="D7" s="12">
        <v>0</v>
      </c>
      <c r="E7" s="12">
        <f t="shared" si="0"/>
        <v>0</v>
      </c>
    </row>
    <row r="8" spans="1:5" ht="15">
      <c r="A8" t="s">
        <v>166</v>
      </c>
      <c r="B8" t="s">
        <v>167</v>
      </c>
      <c r="C8" s="12">
        <f>Bilag!N23+Bilag!N55</f>
        <v>222450</v>
      </c>
      <c r="D8" s="34">
        <f>Bilag!O23+Bilag!O55</f>
        <v>55612.5</v>
      </c>
      <c r="E8" s="12">
        <f t="shared" si="0"/>
        <v>278062.5</v>
      </c>
    </row>
    <row r="9" spans="1:16" ht="15">
      <c r="A9" t="s">
        <v>168</v>
      </c>
      <c r="B9" t="s">
        <v>169</v>
      </c>
      <c r="C9" s="12">
        <f>Bilag!N29+Bilag!N32+Bilag!N33+Bilag!N42+Bilag!N43+Bilag!N53+Bilag!N54+Bilag!N62+Bilag!N63</f>
        <v>3087922.0900000003</v>
      </c>
      <c r="D9" s="34">
        <f>Bilag!O29+Bilag!O32+Bilag!O33+Bilag!O42+Bilag!O43+Bilag!O53+Bilag!O54+Bilag!O62+Bilag!O63</f>
        <v>771980.5225000001</v>
      </c>
      <c r="E9" s="12">
        <f t="shared" si="0"/>
        <v>3859902.6125000003</v>
      </c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5">
      <c r="A10" t="s">
        <v>170</v>
      </c>
      <c r="B10" t="s">
        <v>171</v>
      </c>
      <c r="C10" s="12">
        <f>Bilag!N4+Bilag!N5+Bilag!N8+Bilag!N9+Bilag!N10+Bilag!N11+Bilag!N12+Bilag!N13+Bilag!N14+Bilag!N15+Bilag!N16+Bilag!N20+Bilag!N22+Bilag!N25+Bilag!N26+Bilag!N27+Bilag!N30+Bilag!N31+Bilag!N34+Bilag!N35+Bilag!N36+Bilag!N38+Bilag!N44+Bilag!N45+Bilag!N46+Bilag!N47+Bilag!N48+Bilag!N49+Bilag!N50+Bilag!N51+Bilag!N52+Bilag!N56+Bilag!N57+Bilag!N58+Bilag!N59+Bilag!N61+Bilag!N64+Bilag!N67+Bilag!N83+Bilag!N69+Bilag!N71+Bilag!N72+Bilag!N73+Bilag!N74+Bilag!N75+Bilag!N78</f>
        <v>1097187.013</v>
      </c>
      <c r="D10" s="12">
        <f>Bilag!O4+Bilag!O5+Bilag!O8+Bilag!O9+Bilag!O10+Bilag!O11+Bilag!O12+Bilag!O13+Bilag!O14+Bilag!O15+Bilag!O16+Bilag!O20+Bilag!O22+Bilag!O25+Bilag!O26+Bilag!O27+Bilag!O30+Bilag!O31+Bilag!O34+Bilag!O35+Bilag!O36+Bilag!O38+Bilag!O44+Bilag!O45+Bilag!O46+Bilag!O47+Bilag!O48+Bilag!O49+Bilag!O50+Bilag!O51+Bilag!O52+Bilag!O56+Bilag!O57+Bilag!O58+Bilag!O59+Bilag!O61+Bilag!O64+Bilag!O67+Bilag!O83+Bilag!O69+Bilag!O72+Bilag!O73+Bilag!O71+Bilag!O74+Bilag!O75+Bilag!O78</f>
        <v>271663.65325</v>
      </c>
      <c r="E10" s="12">
        <f t="shared" si="0"/>
        <v>1368850.66625</v>
      </c>
      <c r="G10" s="12"/>
      <c r="H10" s="12"/>
      <c r="I10" s="12"/>
      <c r="J10" s="12"/>
      <c r="K10" s="12"/>
      <c r="L10" s="12"/>
      <c r="M10" s="12"/>
      <c r="N10" s="12"/>
      <c r="O10" s="12"/>
      <c r="P10" s="35"/>
    </row>
    <row r="11" spans="1:5" ht="15">
      <c r="A11" t="s">
        <v>172</v>
      </c>
      <c r="B11" t="s">
        <v>173</v>
      </c>
      <c r="C11" s="12">
        <f>Bilag!N19+Bilag!N21++Bilag!N60</f>
        <v>1385304.8120000002</v>
      </c>
      <c r="D11" s="12">
        <f>Bilag!O19+Bilag!O21++Bilag!O60</f>
        <v>346326.20300000004</v>
      </c>
      <c r="E11" s="12">
        <f t="shared" si="0"/>
        <v>1731631.0150000001</v>
      </c>
    </row>
    <row r="12" spans="1:5" ht="15">
      <c r="A12" t="s">
        <v>170</v>
      </c>
      <c r="B12" t="s">
        <v>174</v>
      </c>
      <c r="C12" s="12">
        <f>Bilag!N24</f>
        <v>35000</v>
      </c>
      <c r="D12" s="12">
        <f>Bilag!O24</f>
        <v>8750</v>
      </c>
      <c r="E12" s="12">
        <f t="shared" si="0"/>
        <v>43750</v>
      </c>
    </row>
    <row r="13" spans="1:6" ht="15">
      <c r="A13" t="s">
        <v>170</v>
      </c>
      <c r="B13" t="s">
        <v>175</v>
      </c>
      <c r="C13" s="12">
        <v>0</v>
      </c>
      <c r="D13" s="12">
        <v>0</v>
      </c>
      <c r="E13" s="12">
        <v>0</v>
      </c>
      <c r="F13" s="12"/>
    </row>
    <row r="14" spans="1:5" ht="15">
      <c r="A14" t="s">
        <v>156</v>
      </c>
      <c r="C14" s="12">
        <f>SUM(C6:C13)</f>
        <v>10682685.035000002</v>
      </c>
      <c r="D14" s="12">
        <f aca="true" t="shared" si="1" ref="D14:E14">SUM(D6:D13)</f>
        <v>2668038.1587500004</v>
      </c>
      <c r="E14" s="12">
        <f t="shared" si="1"/>
        <v>13350723.193750001</v>
      </c>
    </row>
    <row r="16" ht="15">
      <c r="E16" s="38"/>
    </row>
    <row r="17" ht="15">
      <c r="E17" s="38"/>
    </row>
    <row r="18" ht="15">
      <c r="E18" s="38"/>
    </row>
    <row r="19" ht="15">
      <c r="E19" s="38"/>
    </row>
    <row r="20" spans="4:5" ht="15">
      <c r="D20" t="s">
        <v>176</v>
      </c>
      <c r="E20" s="38">
        <f>82250+437500</f>
        <v>519750</v>
      </c>
    </row>
    <row r="21" spans="4:5" ht="15">
      <c r="D21" t="s">
        <v>177</v>
      </c>
      <c r="E21" s="38">
        <f>E14+E20</f>
        <v>13870473.193750001</v>
      </c>
    </row>
    <row r="22" ht="15">
      <c r="E22" s="38"/>
    </row>
    <row r="23" ht="15">
      <c r="E23" s="38"/>
    </row>
    <row r="24" spans="4:5" ht="15">
      <c r="D24" t="s">
        <v>178</v>
      </c>
      <c r="E24" s="38">
        <v>13800000</v>
      </c>
    </row>
    <row r="25" spans="4:5" ht="15">
      <c r="D25" t="s">
        <v>179</v>
      </c>
      <c r="E25" s="38">
        <f>E24-E21</f>
        <v>-70473.19375000149</v>
      </c>
    </row>
    <row r="26" ht="15">
      <c r="E26" s="38"/>
    </row>
  </sheetData>
  <mergeCells count="2">
    <mergeCell ref="G9:P9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AFF20-2B39-40FD-992D-7B4C45A125EE}">
  <sheetPr>
    <tabColor rgb="FF00B050"/>
  </sheetPr>
  <dimension ref="A1:I27"/>
  <sheetViews>
    <sheetView workbookViewId="0" topLeftCell="A7">
      <selection activeCell="E21" sqref="E21"/>
    </sheetView>
  </sheetViews>
  <sheetFormatPr defaultColWidth="11.421875" defaultRowHeight="15"/>
  <cols>
    <col min="1" max="1" width="26.8515625" style="0" customWidth="1"/>
    <col min="2" max="2" width="24.57421875" style="0" customWidth="1"/>
    <col min="3" max="3" width="25.57421875" style="0" customWidth="1"/>
    <col min="4" max="4" width="24.140625" style="0" customWidth="1"/>
    <col min="5" max="5" width="18.00390625" style="0" customWidth="1"/>
  </cols>
  <sheetData>
    <row r="1" spans="1:5" ht="15">
      <c r="A1" s="59" t="s">
        <v>157</v>
      </c>
      <c r="B1" s="59"/>
      <c r="C1" s="59"/>
      <c r="D1" s="59"/>
      <c r="E1" s="59"/>
    </row>
    <row r="5" spans="1:5" ht="15">
      <c r="A5" s="11" t="s">
        <v>158</v>
      </c>
      <c r="B5" s="11" t="s">
        <v>159</v>
      </c>
      <c r="C5" s="11" t="s">
        <v>160</v>
      </c>
      <c r="D5" s="11" t="s">
        <v>161</v>
      </c>
      <c r="E5" s="11" t="s">
        <v>162</v>
      </c>
    </row>
    <row r="6" spans="1:5" ht="15">
      <c r="A6" t="s">
        <v>163</v>
      </c>
      <c r="B6" t="s">
        <v>164</v>
      </c>
      <c r="C6" s="12">
        <f>Bilag!J18+Bilag!J28+Bilag!J37++Bilag!J66</f>
        <v>3555356.8</v>
      </c>
      <c r="D6" s="39">
        <f>Bilag!K18+Bilag!K28+Bilag!K37+Bilag!K66</f>
        <v>888839.2</v>
      </c>
      <c r="E6" s="12">
        <f aca="true" t="shared" si="0" ref="E6:E13">C6+D6</f>
        <v>4444196</v>
      </c>
    </row>
    <row r="7" spans="1:5" ht="15">
      <c r="A7" t="s">
        <v>165</v>
      </c>
      <c r="C7" s="12">
        <v>0</v>
      </c>
      <c r="D7" s="12">
        <v>0</v>
      </c>
      <c r="E7" s="12">
        <f t="shared" si="0"/>
        <v>0</v>
      </c>
    </row>
    <row r="8" spans="1:9" ht="15">
      <c r="A8" t="s">
        <v>166</v>
      </c>
      <c r="B8" t="s">
        <v>167</v>
      </c>
      <c r="C8" s="12">
        <f>Bilag!J23+Bilag!J55</f>
        <v>303850</v>
      </c>
      <c r="D8" s="12">
        <f>Bilag!K23+Bilag!K55</f>
        <v>75962.5</v>
      </c>
      <c r="E8" s="12">
        <f t="shared" si="0"/>
        <v>379812.5</v>
      </c>
      <c r="G8" s="58"/>
      <c r="H8" s="58"/>
      <c r="I8" s="58"/>
    </row>
    <row r="9" spans="1:9" ht="15">
      <c r="A9" t="s">
        <v>168</v>
      </c>
      <c r="B9" t="s">
        <v>169</v>
      </c>
      <c r="C9" s="12">
        <f>Bilag!J29+Bilag!J32+Bilag!J33+Bilag!J42+Bilag!J43+Bilag!J53+Bilag!J54+Bilag!J63+Bilag!J62</f>
        <v>2679303.5100000002</v>
      </c>
      <c r="D9" s="12">
        <f>Bilag!K29+Bilag!K32+Bilag!K33+Bilag!K42+Bilag!K43+Bilag!K53+Bilag!K54+Bilag!K63+Bilag!K62</f>
        <v>669825.8775000001</v>
      </c>
      <c r="E9" s="12">
        <f t="shared" si="0"/>
        <v>3349129.3875</v>
      </c>
      <c r="G9" s="12"/>
      <c r="H9" s="12"/>
      <c r="I9" s="35"/>
    </row>
    <row r="10" spans="1:5" ht="15">
      <c r="A10" t="s">
        <v>170</v>
      </c>
      <c r="B10" t="s">
        <v>171</v>
      </c>
      <c r="C10" s="12">
        <f>Bilag!J4+Bilag!J5+Bilag!J8+Bilag!J9+Bilag!J10+Bilag!J11+Bilag!J12+Bilag!J13+Bilag!J14+Bilag!J15+Bilag!J16+Bilag!J20+Bilag!J22+Bilag!J25+Bilag!J26+Bilag!J27+Bilag!J30+Bilag!J31+Bilag!J34+Bilag!J35+Bilag!J36+Bilag!J38+Bilag!J44+Bilag!J45+Bilag!J46+Bilag!J47+Bilag!J48+Bilag!J49+Bilag!J50+Bilag!J56+Bilag!J57+Bilag!J58+Bilag!J59+Bilag!J61+Bilag!J64+Bilag!J67+Bilag!J83+Bilag!J69+Bilag!J70+Bilag!J71+Bilag!J73+Bilag!J74+Bilag!J75+Bilag!J76+Bilag!J77</f>
        <v>592797.927</v>
      </c>
      <c r="D10" s="12">
        <f>Bilag!K4+Bilag!K5+Bilag!K8+Bilag!K9+Bilag!K10+Bilag!K11+Bilag!K12+Bilag!K13+Bilag!K14+Bilag!K15+Bilag!K16+Bilag!K20+Bilag!K22+Bilag!K25+Bilag!K26+Bilag!K27+Bilag!K30+Bilag!K31+Bilag!K34+Bilag!K35+Bilag!K36+Bilag!K38+Bilag!K44+Bilag!K45+Bilag!K46+Bilag!K47+Bilag!K48+Bilag!K49+Bilag!K50+Bilag!K56+Bilag!K57+Bilag!K58+Bilag!K59+Bilag!K61+Bilag!K64+Bilag!K67+Bilag!K83+Bilag!K69+Bilag!K70+Bilag!K73+Bilag!K71+Bilag!K74+Bilag!K75+Bilag!K76+Bilag!K77</f>
        <v>145566.38175</v>
      </c>
      <c r="E10" s="12">
        <f t="shared" si="0"/>
        <v>738364.3087500001</v>
      </c>
    </row>
    <row r="11" spans="1:5" ht="15">
      <c r="A11" t="s">
        <v>172</v>
      </c>
      <c r="B11" t="s">
        <v>173</v>
      </c>
      <c r="C11" s="40">
        <f>Bilag!J19+Bilag!J21+Bilag!J60</f>
        <v>1445449.818</v>
      </c>
      <c r="D11" s="40">
        <f>Bilag!K19+Bilag!K21+Bilag!K60</f>
        <v>361362.4545</v>
      </c>
      <c r="E11" s="12">
        <f t="shared" si="0"/>
        <v>1806812.2725</v>
      </c>
    </row>
    <row r="12" spans="1:5" ht="15">
      <c r="A12" t="s">
        <v>170</v>
      </c>
      <c r="B12" t="s">
        <v>174</v>
      </c>
      <c r="C12" s="12">
        <f>Bilag!J24</f>
        <v>35000</v>
      </c>
      <c r="D12" s="12">
        <f>Bilag!K24</f>
        <v>8750</v>
      </c>
      <c r="E12" s="12">
        <f t="shared" si="0"/>
        <v>43750</v>
      </c>
    </row>
    <row r="13" spans="1:5" ht="15">
      <c r="A13" t="s">
        <v>170</v>
      </c>
      <c r="B13" t="s">
        <v>180</v>
      </c>
      <c r="C13" s="12">
        <f>Bilag!$J$39+Bilag!$J$40+Bilag!$J$41+Bilag!$J$65</f>
        <v>454900</v>
      </c>
      <c r="D13" s="12">
        <f>Bilag!$K$39+Bilag!$K$40+Bilag!$K$41+Bilag!$K$65</f>
        <v>113725</v>
      </c>
      <c r="E13" s="12">
        <f t="shared" si="0"/>
        <v>568625</v>
      </c>
    </row>
    <row r="14" spans="1:6" ht="15">
      <c r="A14" t="s">
        <v>170</v>
      </c>
      <c r="B14" t="s">
        <v>175</v>
      </c>
      <c r="C14" s="12">
        <v>0</v>
      </c>
      <c r="D14" s="12">
        <v>0</v>
      </c>
      <c r="E14" s="12">
        <v>0</v>
      </c>
      <c r="F14" s="12"/>
    </row>
    <row r="15" spans="1:5" ht="15">
      <c r="A15" t="s">
        <v>156</v>
      </c>
      <c r="C15" s="12">
        <f>SUM(C6:C14)</f>
        <v>9066658.055</v>
      </c>
      <c r="D15" s="12">
        <f aca="true" t="shared" si="1" ref="D15:E15">SUM(D6:D14)</f>
        <v>2264031.4137500003</v>
      </c>
      <c r="E15" s="12">
        <f t="shared" si="1"/>
        <v>11330689.46875</v>
      </c>
    </row>
    <row r="16" ht="15">
      <c r="C16" s="12"/>
    </row>
    <row r="19" ht="15">
      <c r="E19" s="28"/>
    </row>
    <row r="20" ht="15">
      <c r="E20" s="38"/>
    </row>
    <row r="21" spans="4:5" ht="15">
      <c r="D21" t="s">
        <v>176</v>
      </c>
      <c r="E21" s="38">
        <v>1000631</v>
      </c>
    </row>
    <row r="22" spans="4:5" ht="15">
      <c r="D22" t="s">
        <v>177</v>
      </c>
      <c r="E22" s="38">
        <f>E15+E21</f>
        <v>12331320.46875</v>
      </c>
    </row>
    <row r="23" ht="15">
      <c r="E23" s="38"/>
    </row>
    <row r="24" ht="15">
      <c r="E24" s="38"/>
    </row>
    <row r="25" spans="4:5" ht="15">
      <c r="D25" t="s">
        <v>178</v>
      </c>
      <c r="E25" s="38">
        <v>12300000</v>
      </c>
    </row>
    <row r="26" spans="4:5" ht="15">
      <c r="D26" t="s">
        <v>179</v>
      </c>
      <c r="E26" s="38">
        <f>E25-E22</f>
        <v>-31320.46875</v>
      </c>
    </row>
    <row r="27" ht="15">
      <c r="E27" s="38"/>
    </row>
  </sheetData>
  <mergeCells count="2">
    <mergeCell ref="G8:I8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1393-9194-41D9-8CE6-40818EA4D559}">
  <sheetPr>
    <tabColor rgb="FFFFFF00"/>
  </sheetPr>
  <dimension ref="A1:K22"/>
  <sheetViews>
    <sheetView workbookViewId="0" topLeftCell="A1">
      <selection activeCell="E21" sqref="E21"/>
    </sheetView>
  </sheetViews>
  <sheetFormatPr defaultColWidth="11.421875" defaultRowHeight="15"/>
  <cols>
    <col min="1" max="1" width="32.28125" style="0" customWidth="1"/>
    <col min="2" max="2" width="21.8515625" style="0" customWidth="1"/>
    <col min="3" max="3" width="18.8515625" style="0" customWidth="1"/>
    <col min="4" max="4" width="27.00390625" style="0" customWidth="1"/>
    <col min="5" max="5" width="19.421875" style="0" customWidth="1"/>
  </cols>
  <sheetData>
    <row r="1" spans="1:5" ht="15">
      <c r="A1" s="59" t="s">
        <v>157</v>
      </c>
      <c r="B1" s="59"/>
      <c r="C1" s="59"/>
      <c r="D1" s="59"/>
      <c r="E1" s="59"/>
    </row>
    <row r="5" spans="1:5" ht="15">
      <c r="A5" s="11" t="s">
        <v>158</v>
      </c>
      <c r="B5" s="11" t="s">
        <v>159</v>
      </c>
      <c r="C5" s="11" t="s">
        <v>160</v>
      </c>
      <c r="D5" s="11" t="s">
        <v>161</v>
      </c>
      <c r="E5" s="11" t="s">
        <v>162</v>
      </c>
    </row>
    <row r="6" spans="1:5" ht="15">
      <c r="A6" t="s">
        <v>163</v>
      </c>
      <c r="B6" t="s">
        <v>164</v>
      </c>
      <c r="C6" s="12">
        <f>Bilag!Z18+Bilag!Z28+Bilag!Z37+Bilag!Z66</f>
        <v>100535.68000000001</v>
      </c>
      <c r="D6" s="12">
        <f>Bilag!AA18+Bilag!AA28+Bilag!AA37+Bilag!AA66</f>
        <v>25133.920000000002</v>
      </c>
      <c r="E6" s="12">
        <f>C6+D6</f>
        <v>125669.6</v>
      </c>
    </row>
    <row r="7" spans="1:5" ht="15">
      <c r="A7" t="s">
        <v>165</v>
      </c>
      <c r="C7" s="12">
        <v>0</v>
      </c>
      <c r="D7" s="12">
        <f aca="true" t="shared" si="0" ref="D7">C7*25/100</f>
        <v>0</v>
      </c>
      <c r="E7" s="12">
        <f aca="true" t="shared" si="1" ref="E7:E10">C7+D7</f>
        <v>0</v>
      </c>
    </row>
    <row r="8" spans="1:5" ht="15">
      <c r="A8" t="s">
        <v>168</v>
      </c>
      <c r="B8" t="s">
        <v>169</v>
      </c>
      <c r="C8" s="12">
        <f>Bilag!Z29+Bilag!Z32+Bilag!Z33+Bilag!Z42+Bilag!Z43+Bilag!Z53+Bilag!Z54+Bilag!Z62+Bilag!Z63</f>
        <v>2514861.05</v>
      </c>
      <c r="D8" s="12">
        <f>Bilag!AA29+Bilag!AA32+Bilag!AA33+Bilag!AA42+Bilag!AA43+Bilag!AA53+Bilag!AA54+Bilag!AA62+Bilag!AA63</f>
        <v>628715.2625</v>
      </c>
      <c r="E8" s="12">
        <f t="shared" si="1"/>
        <v>3143576.3125</v>
      </c>
    </row>
    <row r="9" spans="1:5" ht="15">
      <c r="A9" t="s">
        <v>170</v>
      </c>
      <c r="B9" t="s">
        <v>181</v>
      </c>
      <c r="C9" s="12">
        <f>Bilag!$Z$7+Bilag!$Z$6</f>
        <v>80185.4</v>
      </c>
      <c r="D9" s="12">
        <f>Bilag!$AA$7+Bilag!$AA$6</f>
        <v>20046.35</v>
      </c>
      <c r="E9" s="12">
        <f t="shared" si="1"/>
        <v>100231.75</v>
      </c>
    </row>
    <row r="10" spans="1:5" ht="15">
      <c r="A10" t="s">
        <v>170</v>
      </c>
      <c r="B10" t="s">
        <v>171</v>
      </c>
      <c r="C10" s="12">
        <f>Bilag!Z4+Bilag!Z5+Bilag!Z8+Bilag!Z9+Bilag!Z10+Bilag!Z11+Bilag!Z12+Bilag!Z13+Bilag!Z14+Bilag!Z15+Bilag!Z16+Bilag!Z20+Bilag!Z22+Bilag!Z25+Bilag!Z26+Bilag!Z27+Bilag!Z30+Bilag!Z31+Bilag!Z34+Bilag!Z35+Bilag!Z36+Bilag!Z38+Bilag!Z44+Bilag!Z45+Bilag!Z46+Bilag!Z47+Bilag!Z48+Bilag!Z49+Bilag!Z50+Bilag!Z59+Bilag!Z61+Bilag!Z69</f>
        <v>28738.760000000002</v>
      </c>
      <c r="D10" s="12">
        <f>Bilag!AA4+Bilag!AA5+Bilag!AA8+Bilag!AA9+Bilag!AA10+Bilag!AA11+Bilag!AA12+Bilag!AA13+Bilag!AA14+Bilag!AA15+Bilag!AA16+Bilag!AA20+Bilag!AA22+Bilag!AA25+Bilag!AA26+Bilag!AA27+Bilag!AA30+Bilag!AA31+Bilag!AA34+Bilag!AA35+Bilag!AA36+Bilag!AA38+Bilag!AA44+Bilag!AA45+Bilag!AA46+Bilag!AA47+Bilag!AA48+Bilag!AA49+Bilag!AA50+Bilag!AA59+Bilag!AA61+Bilag!AA69</f>
        <v>7134.290000000001</v>
      </c>
      <c r="E10" s="12">
        <f t="shared" si="1"/>
        <v>35873.05</v>
      </c>
    </row>
    <row r="11" spans="1:6" ht="15">
      <c r="A11" t="s">
        <v>170</v>
      </c>
      <c r="B11" t="s">
        <v>175</v>
      </c>
      <c r="C11" s="12">
        <v>0</v>
      </c>
      <c r="D11" s="12">
        <v>0</v>
      </c>
      <c r="E11" s="12">
        <v>0</v>
      </c>
      <c r="F11" s="12"/>
    </row>
    <row r="12" spans="1:10" ht="15">
      <c r="A12" t="s">
        <v>156</v>
      </c>
      <c r="C12" s="12">
        <f>SUM(C6:C11)</f>
        <v>2724320.8899999997</v>
      </c>
      <c r="D12" s="12">
        <f>SUM(D6:D11)</f>
        <v>681029.8225</v>
      </c>
      <c r="E12" s="12">
        <f>SUM(E6:E11)</f>
        <v>3405350.7125</v>
      </c>
      <c r="J12" s="32"/>
    </row>
    <row r="13" spans="3:11" ht="15">
      <c r="C13" s="12"/>
      <c r="E13" s="12"/>
      <c r="K13" s="33"/>
    </row>
    <row r="14" ht="15">
      <c r="E14" s="12"/>
    </row>
    <row r="15" ht="15">
      <c r="E15" s="12"/>
    </row>
    <row r="16" ht="15">
      <c r="E16" s="12"/>
    </row>
    <row r="17" ht="15">
      <c r="E17" s="12"/>
    </row>
    <row r="18" spans="4:5" ht="15">
      <c r="D18" t="s">
        <v>182</v>
      </c>
      <c r="E18" s="12">
        <v>360000</v>
      </c>
    </row>
    <row r="19" spans="4:5" ht="15">
      <c r="D19" t="s">
        <v>162</v>
      </c>
      <c r="E19" s="12">
        <f>E12+E18</f>
        <v>3765350.7125</v>
      </c>
    </row>
    <row r="20" ht="15">
      <c r="E20" s="12"/>
    </row>
    <row r="21" spans="4:5" ht="15">
      <c r="D21" t="s">
        <v>178</v>
      </c>
      <c r="E21" s="12">
        <v>3600000</v>
      </c>
    </row>
    <row r="22" spans="4:5" ht="15">
      <c r="D22" t="s">
        <v>183</v>
      </c>
      <c r="E22" s="12">
        <f>E21-E19</f>
        <v>-165350.7124999999</v>
      </c>
    </row>
  </sheetData>
  <mergeCells count="1">
    <mergeCell ref="A1:E1"/>
  </mergeCells>
  <dataValidations count="1">
    <dataValidation type="whole" operator="greaterThan" allowBlank="1" showInputMessage="1" showErrorMessage="1" error="Beløp må oppgis i hele kroner." sqref="J12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21A2-D556-4220-ADDB-95512B9BFC9E}">
  <sheetPr>
    <tabColor rgb="FF0070C0"/>
  </sheetPr>
  <dimension ref="A1:I27"/>
  <sheetViews>
    <sheetView workbookViewId="0" topLeftCell="B1">
      <selection activeCell="D9" activeCellId="1" sqref="D8 D9"/>
    </sheetView>
  </sheetViews>
  <sheetFormatPr defaultColWidth="11.421875" defaultRowHeight="15"/>
  <cols>
    <col min="1" max="1" width="28.140625" style="0" customWidth="1"/>
    <col min="2" max="2" width="25.8515625" style="0" customWidth="1"/>
    <col min="3" max="3" width="18.57421875" style="0" customWidth="1"/>
    <col min="4" max="4" width="25.57421875" style="0" customWidth="1"/>
  </cols>
  <sheetData>
    <row r="1" spans="1:5" ht="15">
      <c r="A1" s="59" t="s">
        <v>157</v>
      </c>
      <c r="B1" s="59"/>
      <c r="C1" s="59"/>
      <c r="D1" s="59"/>
      <c r="E1" s="59"/>
    </row>
    <row r="5" spans="1:5" ht="15">
      <c r="A5" s="11" t="s">
        <v>158</v>
      </c>
      <c r="B5" s="11" t="s">
        <v>159</v>
      </c>
      <c r="C5" s="11" t="s">
        <v>160</v>
      </c>
      <c r="D5" s="11" t="s">
        <v>161</v>
      </c>
      <c r="E5" s="11" t="s">
        <v>162</v>
      </c>
    </row>
    <row r="6" spans="1:6" ht="15">
      <c r="A6" t="s">
        <v>163</v>
      </c>
      <c r="B6" t="s">
        <v>164</v>
      </c>
      <c r="C6" s="12">
        <f>Bilag!R18+Bilag!R28+Bilag!R37+Bilag!R81+Bilag!R87+Bilag!R105</f>
        <v>205983.5845</v>
      </c>
      <c r="D6" s="12">
        <f>Bilag!S18+Bilag!S28+Bilag!S37+Bilag!S81+Bilag!S87+Bilag!S105</f>
        <v>51495.896125</v>
      </c>
      <c r="E6" s="12">
        <f>C6+D6</f>
        <v>257479.480625</v>
      </c>
      <c r="F6" s="12"/>
    </row>
    <row r="7" spans="1:6" ht="15">
      <c r="A7" t="s">
        <v>165</v>
      </c>
      <c r="C7" s="12">
        <v>0</v>
      </c>
      <c r="D7" s="12">
        <f aca="true" t="shared" si="0" ref="D7">C7*25/100</f>
        <v>0</v>
      </c>
      <c r="E7" s="12">
        <f aca="true" t="shared" si="1" ref="E7:E10">C7+D7</f>
        <v>0</v>
      </c>
      <c r="F7" s="12"/>
    </row>
    <row r="8" spans="1:6" ht="15">
      <c r="A8" t="s">
        <v>170</v>
      </c>
      <c r="B8" t="s">
        <v>184</v>
      </c>
      <c r="C8" s="12">
        <f>Bilag!R86+Bilag!R94+Bilag!R95+Bilag!R97+Bilag!R98+Bilag!R99+Bilag!R104+Bilag!R111</f>
        <v>1777661.18</v>
      </c>
      <c r="D8" s="12">
        <f>Bilag!S86+Bilag!S94+Bilag!S95+Bilag!S97+Bilag!S98+Bilag!S99+Bilag!S104+Bilag!S111</f>
        <v>444415.295</v>
      </c>
      <c r="E8" s="12">
        <f t="shared" si="1"/>
        <v>2222076.475</v>
      </c>
      <c r="F8" s="12"/>
    </row>
    <row r="9" spans="1:6" ht="15">
      <c r="A9" t="s">
        <v>170</v>
      </c>
      <c r="B9" t="s">
        <v>185</v>
      </c>
      <c r="C9" s="12">
        <f>Bilag!R19+Bilag!R21+Bilag!R23+Bilag!R55+Bilag!R56+Bilag!R82++Bilag!R88+Bilag!R92+Bilag!R93+Bilag!R101+Bilag!R80+Bilag!R84+Bilag!R96+Bilag!R85+Bilag!R90+Bilag!R107+Bilag!R108+Bilag!R109+Bilag!R110</f>
        <v>428766.4699999999</v>
      </c>
      <c r="D9" s="12">
        <f>Bilag!S19+Bilag!S21+Bilag!S23+Bilag!S55+Bilag!S56+Bilag!S82++Bilag!S88+Bilag!S92+Bilag!S93+Bilag!S101+Bilag!S80+Bilag!S84+Bilag!S96+Bilag!S85+Bilag!S90+Bilag!S107+Bilag!S108+Bilag!S109+Bilag!S110</f>
        <v>107191.61749999998</v>
      </c>
      <c r="E9" s="12">
        <f t="shared" si="1"/>
        <v>535958.0874999999</v>
      </c>
      <c r="F9" s="12"/>
    </row>
    <row r="10" spans="1:6" ht="15">
      <c r="A10" t="s">
        <v>170</v>
      </c>
      <c r="B10" t="s">
        <v>171</v>
      </c>
      <c r="C10" s="12">
        <f>Bilag!R4+Bilag!R5+Bilag!R6+Bilag!R7+Bilag!R8+Bilag!R9+Bilag!R10+Bilag!R11+Bilag!R12+Bilag!R13+Bilag!R14+Bilag!R15+Bilag!R16+Bilag!R20+Bilag!R22+Bilag!R25+Bilag!R26+Bilag!R27+Bilag!R30+Bilag!R31+Bilag!R34+Bilag!R35+Bilag!R36+Bilag!R38+Bilag!R39+Bilag!R40+Bilag!R41+Bilag!R44+Bilag!R45+Bilag!R46+Bilag!R47+Bilag!R48+Bilag!R49+Bilag!R50+Bilag!R51+Bilag!R52+Bilag!R56+Bilag!R59+Bilag!R61+Bilag!R83+Bilag!R89+Bilag!R91+Bilag!R100+Bilag!R102+Bilag!R103+Bilag!R106+Bilag!R112</f>
        <v>172816.99</v>
      </c>
      <c r="D10" s="12">
        <f>Bilag!S4+Bilag!S5+Bilag!S6+Bilag!S7+Bilag!S8+Bilag!S9+Bilag!S10+Bilag!S11+Bilag!S12+Bilag!S13+Bilag!S14+Bilag!S15+Bilag!S16+Bilag!S20+Bilag!S22+Bilag!S25+Bilag!S26+Bilag!S27+Bilag!S30+Bilag!S31+Bilag!S34+Bilag!S35+Bilag!S36+Bilag!S38+Bilag!S39+Bilag!S40+Bilag!S41+Bilag!S44+Bilag!S45+Bilag!S46+Bilag!S47+Bilag!S48+Bilag!S49+Bilag!S50+Bilag!S51+Bilag!S52+Bilag!S56+Bilag!S59+Bilag!S61+Bilag!S83+Bilag!S89+Bilag!S91+Bilag!S100+Bilag!S102+Bilag!S103+Bilag!S106+Bilag!S112</f>
        <v>37683.2475</v>
      </c>
      <c r="E10" s="12">
        <f t="shared" si="1"/>
        <v>210500.2375</v>
      </c>
      <c r="F10" s="12"/>
    </row>
    <row r="11" spans="1:6" ht="15">
      <c r="A11" t="s">
        <v>170</v>
      </c>
      <c r="B11" t="s">
        <v>175</v>
      </c>
      <c r="C11" s="12">
        <v>0</v>
      </c>
      <c r="D11" s="12">
        <v>0</v>
      </c>
      <c r="E11" s="12">
        <v>0</v>
      </c>
      <c r="F11" s="12"/>
    </row>
    <row r="12" spans="1:6" ht="15">
      <c r="A12" t="s">
        <v>156</v>
      </c>
      <c r="C12" s="12">
        <f>SUM(C6:C11)</f>
        <v>2585228.2244999995</v>
      </c>
      <c r="D12" s="12">
        <f>SUM(D6:D11)</f>
        <v>640786.0561249999</v>
      </c>
      <c r="E12" s="12">
        <f>SUM(E6:E11)</f>
        <v>3226014.2806249997</v>
      </c>
      <c r="F12" s="12"/>
    </row>
    <row r="13" spans="3:5" ht="15">
      <c r="C13" s="12"/>
      <c r="E13" s="12"/>
    </row>
    <row r="14" spans="5:9" ht="15">
      <c r="E14" s="12"/>
      <c r="G14" s="12"/>
      <c r="I14" s="12"/>
    </row>
    <row r="15" ht="15">
      <c r="E15" s="12"/>
    </row>
    <row r="16" ht="15">
      <c r="E16" s="12"/>
    </row>
    <row r="17" ht="15">
      <c r="E17" s="12"/>
    </row>
    <row r="18" ht="15">
      <c r="E18" s="12"/>
    </row>
    <row r="19" ht="15">
      <c r="E19" s="12"/>
    </row>
    <row r="20" ht="15">
      <c r="E20" s="12"/>
    </row>
    <row r="21" ht="15">
      <c r="E21" s="12"/>
    </row>
    <row r="22" ht="15">
      <c r="E22" s="12"/>
    </row>
    <row r="23" ht="15">
      <c r="E23" s="12"/>
    </row>
    <row r="24" ht="15">
      <c r="E24" s="12"/>
    </row>
    <row r="25" ht="15">
      <c r="E25" s="12"/>
    </row>
    <row r="26" ht="15">
      <c r="E26" s="12"/>
    </row>
    <row r="27" ht="15">
      <c r="E27" s="12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C9A1-8E69-4676-A3CD-A92823FB184F}">
  <sheetPr>
    <tabColor rgb="FF002060"/>
  </sheetPr>
  <dimension ref="A1:G27"/>
  <sheetViews>
    <sheetView workbookViewId="0" topLeftCell="A1">
      <selection activeCell="A7" sqref="A7"/>
    </sheetView>
  </sheetViews>
  <sheetFormatPr defaultColWidth="11.421875" defaultRowHeight="15"/>
  <cols>
    <col min="1" max="1" width="29.57421875" style="0" customWidth="1"/>
    <col min="2" max="2" width="20.28125" style="0" customWidth="1"/>
    <col min="3" max="3" width="26.421875" style="0" customWidth="1"/>
    <col min="4" max="4" width="28.28125" style="0" customWidth="1"/>
  </cols>
  <sheetData>
    <row r="1" spans="1:5" ht="15">
      <c r="A1" s="59" t="s">
        <v>157</v>
      </c>
      <c r="B1" s="59"/>
      <c r="C1" s="59"/>
      <c r="D1" s="59"/>
      <c r="E1" s="59"/>
    </row>
    <row r="5" spans="1:5" ht="15">
      <c r="A5" s="11" t="s">
        <v>158</v>
      </c>
      <c r="B5" s="11" t="s">
        <v>159</v>
      </c>
      <c r="C5" s="11" t="s">
        <v>160</v>
      </c>
      <c r="D5" s="11" t="s">
        <v>161</v>
      </c>
      <c r="E5" s="11" t="s">
        <v>162</v>
      </c>
    </row>
    <row r="6" spans="1:5" ht="15">
      <c r="A6" t="s">
        <v>163</v>
      </c>
      <c r="B6" t="s">
        <v>164</v>
      </c>
      <c r="C6" s="12">
        <f>Bilag!V18+Bilag!V28+Bilag!V37+Bilag!V82</f>
        <v>0</v>
      </c>
      <c r="D6" s="12">
        <f>Bilag!W18+Bilag!W28+Bilag!W37+Bilag!W82</f>
        <v>0</v>
      </c>
      <c r="E6" s="12">
        <f>C6+D6</f>
        <v>0</v>
      </c>
    </row>
    <row r="7" spans="1:5" ht="15">
      <c r="A7" t="s">
        <v>165</v>
      </c>
      <c r="C7" s="12">
        <v>0</v>
      </c>
      <c r="D7" s="12">
        <f aca="true" t="shared" si="0" ref="D7">C7*25/100</f>
        <v>0</v>
      </c>
      <c r="E7" s="12">
        <f aca="true" t="shared" si="1" ref="E7:E9">C7+D7</f>
        <v>0</v>
      </c>
    </row>
    <row r="8" spans="1:5" ht="15">
      <c r="A8" t="s">
        <v>170</v>
      </c>
      <c r="B8" t="s">
        <v>5</v>
      </c>
      <c r="C8" s="12">
        <f>Bilag!$V$17+Bilag!$V$52+Bilag!$V$68</f>
        <v>258562.61999999997</v>
      </c>
      <c r="D8" s="12">
        <f>Bilag!$W$17+Bilag!$W$52+Bilag!$W$68</f>
        <v>64640.65499999999</v>
      </c>
      <c r="E8" s="12">
        <f t="shared" si="1"/>
        <v>323203.27499999997</v>
      </c>
    </row>
    <row r="9" spans="1:5" ht="15">
      <c r="A9" t="s">
        <v>170</v>
      </c>
      <c r="B9" t="s">
        <v>186</v>
      </c>
      <c r="C9" s="12">
        <f>Bilag!V4+Bilag!V5+Bilag!V6+Bilag!V7+Bilag!V8+Bilag!V9+Bilag!V10+Bilag!V11+Bilag!V12+Bilag!V13+Bilag!V14+Bilag!V15+Bilag!V16+Bilag!V20+Bilag!V22+Bilag!V25+Bilag!V26+Bilag!V27+Bilag!V30+Bilag!V31+Bilag!V34+Bilag!V35+Bilag!V36+Bilag!V38+Bilag!V39+Bilag!V40+Bilag!V41+Bilag!V44+Bilag!V45+Bilag!V46+Bilag!V47+Bilag!V48+Bilag!V49+Bilag!V50+Bilag!V56+Bilag!V59+Bilag!V83</f>
        <v>167127.4</v>
      </c>
      <c r="D9" s="12">
        <f>Bilag!W4+Bilag!W5+Bilag!W6+Bilag!W7+Bilag!W8+Bilag!W9+Bilag!W10+Bilag!W11+Bilag!W12+Bilag!W13+Bilag!W14+Bilag!W15+Bilag!W16+Bilag!W20+Bilag!W22+Bilag!W25+Bilag!W26+Bilag!W27+Bilag!W30+Bilag!W31+Bilag!W34+Bilag!W35+Bilag!W36+Bilag!W38+Bilag!W39+Bilag!W40+Bilag!W41+Bilag!W44+Bilag!W45+Bilag!W46+Bilag!W47+Bilag!W48+Bilag!W49+Bilag!W50+Bilag!W59+Bilag!W56+Bilag!W83</f>
        <v>37768.95</v>
      </c>
      <c r="E9" s="12">
        <f t="shared" si="1"/>
        <v>204896.34999999998</v>
      </c>
    </row>
    <row r="10" spans="1:6" ht="15">
      <c r="A10" t="s">
        <v>170</v>
      </c>
      <c r="B10" t="s">
        <v>175</v>
      </c>
      <c r="C10" s="12">
        <v>0</v>
      </c>
      <c r="D10" s="12">
        <v>0</v>
      </c>
      <c r="E10" s="12">
        <v>0</v>
      </c>
      <c r="F10" s="12"/>
    </row>
    <row r="11" spans="1:5" ht="15">
      <c r="A11" t="s">
        <v>156</v>
      </c>
      <c r="C11" s="12">
        <f>SUM(C6:C10)</f>
        <v>425690.01999999996</v>
      </c>
      <c r="D11" s="12">
        <f>SUM(D6:D10)</f>
        <v>102409.60499999998</v>
      </c>
      <c r="E11" s="12">
        <f>SUM(E6:E10)</f>
        <v>528099.625</v>
      </c>
    </row>
    <row r="12" spans="3:5" ht="15">
      <c r="C12" s="12"/>
      <c r="E12" s="12"/>
    </row>
    <row r="13" ht="15">
      <c r="E13" s="12"/>
    </row>
    <row r="14" ht="15">
      <c r="E14" s="12"/>
    </row>
    <row r="15" ht="15">
      <c r="E15" s="12"/>
    </row>
    <row r="16" ht="15">
      <c r="E16" s="12"/>
    </row>
    <row r="17" ht="15">
      <c r="E17" s="12"/>
    </row>
    <row r="18" spans="5:7" ht="15">
      <c r="E18" s="12"/>
      <c r="G18" s="12"/>
    </row>
    <row r="19" spans="5:7" ht="15">
      <c r="E19" s="12"/>
      <c r="G19" s="12"/>
    </row>
    <row r="20" spans="5:7" ht="15">
      <c r="E20" s="12"/>
      <c r="G20" s="12"/>
    </row>
    <row r="21" ht="15">
      <c r="E21" s="12"/>
    </row>
    <row r="22" spans="4:5" ht="15">
      <c r="D22" t="s">
        <v>182</v>
      </c>
      <c r="E22" s="12">
        <v>45000</v>
      </c>
    </row>
    <row r="23" spans="4:5" ht="15">
      <c r="D23" s="11" t="s">
        <v>162</v>
      </c>
      <c r="E23" s="12">
        <f>E11+E22</f>
        <v>573099.625</v>
      </c>
    </row>
    <row r="24" ht="15">
      <c r="E24" s="12"/>
    </row>
    <row r="25" ht="15">
      <c r="E25" s="12"/>
    </row>
    <row r="27" ht="15">
      <c r="E27" s="12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5EE86-D2A8-458D-9E00-FA83B29497B8}">
  <dimension ref="A3:G20"/>
  <sheetViews>
    <sheetView workbookViewId="0" topLeftCell="A2">
      <selection activeCell="A2" sqref="A2"/>
    </sheetView>
  </sheetViews>
  <sheetFormatPr defaultColWidth="11.421875" defaultRowHeight="15"/>
  <cols>
    <col min="1" max="1" width="43.7109375" style="0" customWidth="1"/>
    <col min="2" max="2" width="37.28125" style="0" customWidth="1"/>
    <col min="3" max="3" width="25.57421875" style="0" customWidth="1"/>
    <col min="4" max="4" width="25.28125" style="0" customWidth="1"/>
    <col min="5" max="5" width="17.00390625" style="0" customWidth="1"/>
    <col min="7" max="7" width="13.28125" style="0" bestFit="1" customWidth="1"/>
  </cols>
  <sheetData>
    <row r="3" spans="1:5" ht="14.65" customHeight="1">
      <c r="A3" s="60" t="s">
        <v>187</v>
      </c>
      <c r="B3" s="60"/>
      <c r="C3" s="60"/>
      <c r="D3" s="60"/>
      <c r="E3" s="60"/>
    </row>
    <row r="4" spans="3:5" ht="15">
      <c r="C4" s="11" t="s">
        <v>160</v>
      </c>
      <c r="D4" s="11" t="s">
        <v>161</v>
      </c>
      <c r="E4" s="11" t="s">
        <v>162</v>
      </c>
    </row>
    <row r="5" spans="1:5" ht="15">
      <c r="A5" t="s">
        <v>188</v>
      </c>
      <c r="B5" s="12"/>
      <c r="C5" s="12">
        <f>'Åsebøen friidrettsanlegg'!C14</f>
        <v>10682685.035000002</v>
      </c>
      <c r="D5" s="12">
        <f>'Åsebøen friidrettsanlegg'!D14</f>
        <v>2668038.1587500004</v>
      </c>
      <c r="E5" s="12">
        <f>'Åsebøen friidrettsanlegg'!E14</f>
        <v>13350723.193750001</v>
      </c>
    </row>
    <row r="6" spans="1:5" ht="15">
      <c r="A6" t="s">
        <v>189</v>
      </c>
      <c r="B6" s="12"/>
      <c r="C6" s="12">
        <f>'Åsebøen Kunstgress'!C15</f>
        <v>9066658.055</v>
      </c>
      <c r="D6" s="12">
        <f>'Åsebøen Kunstgress'!D15</f>
        <v>2264031.4137500003</v>
      </c>
      <c r="E6" s="12">
        <f>'Åsebøen Kunstgress'!E15</f>
        <v>11330689.46875</v>
      </c>
    </row>
    <row r="7" spans="1:5" ht="15">
      <c r="A7" t="s">
        <v>190</v>
      </c>
      <c r="B7" s="12"/>
      <c r="C7" s="12">
        <f>'Karmøyhallen Kunstgress'!C12</f>
        <v>2724320.8899999997</v>
      </c>
      <c r="D7" s="12">
        <f>'Karmøyhallen Kunstgress'!D12</f>
        <v>681029.8225</v>
      </c>
      <c r="E7" s="12">
        <f>'Karmøyhallen Kunstgress'!E12</f>
        <v>3405350.7125</v>
      </c>
    </row>
    <row r="8" spans="1:5" ht="15">
      <c r="A8" t="s">
        <v>191</v>
      </c>
      <c r="B8" s="12"/>
      <c r="C8" s="12">
        <f>'Idrettslager garasje'!C12</f>
        <v>2585228.2244999995</v>
      </c>
      <c r="D8" s="12">
        <f>'Idrettslager garasje'!D12</f>
        <v>640786.0561249999</v>
      </c>
      <c r="E8" s="12">
        <f>'Idrettslager garasje'!E12</f>
        <v>3226014.2806249997</v>
      </c>
    </row>
    <row r="9" spans="1:5" ht="15">
      <c r="A9" t="s">
        <v>5</v>
      </c>
      <c r="B9" s="12"/>
      <c r="C9" s="12">
        <f>Aktivitetspark!C11</f>
        <v>425690.01999999996</v>
      </c>
      <c r="D9" s="12">
        <f>Aktivitetspark!D11</f>
        <v>102409.60499999998</v>
      </c>
      <c r="E9" s="12">
        <f>Aktivitetspark!E11</f>
        <v>528099.625</v>
      </c>
    </row>
    <row r="10" spans="2:5" ht="15">
      <c r="B10" s="12"/>
      <c r="C10" s="12"/>
      <c r="D10" s="12"/>
      <c r="E10" s="12"/>
    </row>
    <row r="11" spans="2:5" ht="15">
      <c r="B11" s="12"/>
      <c r="C11" s="12"/>
      <c r="D11" s="12"/>
      <c r="E11" s="12"/>
    </row>
    <row r="12" spans="1:5" ht="15">
      <c r="A12" t="s">
        <v>192</v>
      </c>
      <c r="B12" s="12"/>
      <c r="C12" s="12">
        <f>SUM(C5:C11)</f>
        <v>25484582.224500004</v>
      </c>
      <c r="D12" s="12">
        <f>SUM(D5:D11)</f>
        <v>6356295.056125</v>
      </c>
      <c r="E12" s="12">
        <f>SUM(E5:E11)</f>
        <v>31840877.280625</v>
      </c>
    </row>
    <row r="13" spans="1:7" ht="15">
      <c r="A13" s="29"/>
      <c r="B13" s="29"/>
      <c r="C13" s="30"/>
      <c r="G13" s="28"/>
    </row>
    <row r="14" ht="15">
      <c r="G14" s="12"/>
    </row>
    <row r="18" spans="1:2" ht="15">
      <c r="A18" s="29" t="s">
        <v>193</v>
      </c>
      <c r="B18" s="31">
        <f>Bilag!$E$113-C12</f>
        <v>101538.64549999684</v>
      </c>
    </row>
    <row r="19" spans="1:2" ht="15">
      <c r="A19" s="29" t="s">
        <v>194</v>
      </c>
      <c r="B19" s="30">
        <f>Bilag!$G$113-D12</f>
        <v>25858.003875000402</v>
      </c>
    </row>
    <row r="20" spans="1:3" ht="15">
      <c r="A20" s="29" t="s">
        <v>195</v>
      </c>
      <c r="B20" s="30">
        <f>Bilag!$H$113-E12</f>
        <v>127424.64937501028</v>
      </c>
      <c r="C20" t="s">
        <v>196</v>
      </c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2460fa-fd00-4515-a73b-04a184060089">
      <Terms xmlns="http://schemas.microsoft.com/office/infopath/2007/PartnerControls"/>
    </lcf76f155ced4ddcb4097134ff3c332f>
    <TaxCatchAll xmlns="6afde64b-0423-413f-ab78-c851471432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328FC7AC9EC44E87F25A41D06C7329" ma:contentTypeVersion="17" ma:contentTypeDescription="Opprett et nytt dokument." ma:contentTypeScope="" ma:versionID="c0f29abfa839855466534f71f402f1de">
  <xsd:schema xmlns:xsd="http://www.w3.org/2001/XMLSchema" xmlns:xs="http://www.w3.org/2001/XMLSchema" xmlns:p="http://schemas.microsoft.com/office/2006/metadata/properties" xmlns:ns2="6d2460fa-fd00-4515-a73b-04a184060089" xmlns:ns3="6afde64b-0423-413f-ab78-c851471432c1" targetNamespace="http://schemas.microsoft.com/office/2006/metadata/properties" ma:root="true" ma:fieldsID="60e7911a45acf047f34f1eada4095654" ns2:_="" ns3:_="">
    <xsd:import namespace="6d2460fa-fd00-4515-a73b-04a184060089"/>
    <xsd:import namespace="6afde64b-0423-413f-ab78-c851471432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460fa-fd00-4515-a73b-04a184060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c96f12d9-7a56-431b-a0e0-24080d4b04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de64b-0423-413f-ab78-c85147143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9b413da-a927-4f1d-9387-c4ebca3c4062}" ma:internalName="TaxCatchAll" ma:showField="CatchAllData" ma:web="6afde64b-0423-413f-ab78-c85147143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DAAF6-3D37-4F57-B5C5-CCEA113ABAA1}"/>
</file>

<file path=customXml/itemProps2.xml><?xml version="1.0" encoding="utf-8"?>
<ds:datastoreItem xmlns:ds="http://schemas.openxmlformats.org/officeDocument/2006/customXml" ds:itemID="{AF21604C-29D6-4CEA-8D47-AA338B6D8E8B}"/>
</file>

<file path=customXml/itemProps3.xml><?xml version="1.0" encoding="utf-8"?>
<ds:datastoreItem xmlns:ds="http://schemas.openxmlformats.org/officeDocument/2006/customXml" ds:itemID="{428234E4-182C-47CC-A2EC-1EC864A42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Kjell-Åge Lie</dc:creator>
  <cp:keywords/>
  <dc:description/>
  <cp:lastModifiedBy>Kjell-Åge Lie</cp:lastModifiedBy>
  <dcterms:created xsi:type="dcterms:W3CDTF">2015-06-05T18:19:34Z</dcterms:created>
  <dcterms:modified xsi:type="dcterms:W3CDTF">2023-11-01T07:20:03Z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0x01010039328FC7AC9EC44E87F25A41D06C7329</vt:lpwstr>
  </property>
  <property fmtid="{D5CDD505-2E9C-101B-9397-08002B2CF9AE}" pid="3" name="MediaServiceImageTags">
    <vt:lpwstr/>
  </property>
</Properties>
</file>